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7\"/>
    </mc:Choice>
  </mc:AlternateContent>
  <xr:revisionPtr revIDLastSave="0" documentId="13_ncr:1_{49F64A1D-00AC-4014-B1E3-4E431E295DEF}" xr6:coauthVersionLast="45" xr6:coauthVersionMax="45" xr10:uidLastSave="{00000000-0000-0000-0000-000000000000}"/>
  <bookViews>
    <workbookView xWindow="11940" yWindow="1380" windowWidth="11505" windowHeight="15600" tabRatio="842" xr2:uid="{00000000-000D-0000-FFFF-FFFF00000000}"/>
  </bookViews>
  <sheets>
    <sheet name="Formato" sheetId="316" r:id="rId1"/>
    <sheet name="Predial" sheetId="794" r:id="rId2"/>
    <sheet name="Financiero" sheetId="640" r:id="rId3"/>
    <sheet name="Registro fotográfico social" sheetId="793" r:id="rId4"/>
    <sheet name="Registro fotográfico redes" sheetId="703" r:id="rId5"/>
    <sheet name="Registro fotográfico técnico" sheetId="789" r:id="rId6"/>
    <sheet name="Registro fotográfico túnel" sheetId="792" r:id="rId7"/>
    <sheet name="Registro fotográfico puentes" sheetId="791" r:id="rId8"/>
    <sheet name="Registro fotográfico OyM" sheetId="790" r:id="rId9"/>
    <sheet name="Reg fotográfico ambiental UF1y3" sheetId="795" r:id="rId10"/>
    <sheet name="Reg fotográfico ambiental UF2,1" sheetId="796"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g" localSheetId="9">#REF!</definedName>
    <definedName name="\g" localSheetId="8">#REF!</definedName>
    <definedName name="\g" localSheetId="4">#REF!</definedName>
    <definedName name="\g" localSheetId="5">#REF!</definedName>
    <definedName name="\g" localSheetId="6">#REF!</definedName>
    <definedName name="\g">#REF!</definedName>
    <definedName name="\m" localSheetId="9">#REF!</definedName>
    <definedName name="\m" localSheetId="4">#REF!</definedName>
    <definedName name="\m" localSheetId="5">#REF!</definedName>
    <definedName name="\m">#REF!</definedName>
    <definedName name="\n" localSheetId="9">#REF!</definedName>
    <definedName name="\n" localSheetId="4">#REF!</definedName>
    <definedName name="\n" localSheetId="5">#REF!</definedName>
    <definedName name="\n">#REF!</definedName>
    <definedName name="\p" localSheetId="9">#REF!</definedName>
    <definedName name="\p" localSheetId="4">#REF!</definedName>
    <definedName name="\p" localSheetId="5">#REF!</definedName>
    <definedName name="\p">#REF!</definedName>
    <definedName name="\w" localSheetId="9">#REF!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9">#REF!</definedName>
    <definedName name="_____________L1" localSheetId="8">#REF!</definedName>
    <definedName name="_____________L1" localSheetId="4">#REF!</definedName>
    <definedName name="_____________L1">#REF!</definedName>
    <definedName name="_____________L2" localSheetId="9">#REF!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9">#REF!</definedName>
    <definedName name="____________L1" localSheetId="8">#REF!</definedName>
    <definedName name="____________L1" localSheetId="4">#REF!</definedName>
    <definedName name="____________L1">#REF!</definedName>
    <definedName name="____________L2" localSheetId="9">#REF!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9">#REF!</definedName>
    <definedName name="___________A1" localSheetId="8">#REF!</definedName>
    <definedName name="___________A1" localSheetId="4">#REF!</definedName>
    <definedName name="___________A1">#REF!</definedName>
    <definedName name="___________A25" localSheetId="9">#REF!</definedName>
    <definedName name="___________A25" localSheetId="8">#REF!</definedName>
    <definedName name="___________A25" localSheetId="4">#REF!</definedName>
    <definedName name="___________A25">#REF!</definedName>
    <definedName name="___________CD1" localSheetId="9">#REF!</definedName>
    <definedName name="___________CD1" localSheetId="4">#REF!</definedName>
    <definedName name="___________CD1">#REF!</definedName>
    <definedName name="___________ddd1" localSheetId="9">#REF!</definedName>
    <definedName name="___________ddd1" localSheetId="4">#REF!</definedName>
    <definedName name="___________ddd1">#REF!</definedName>
    <definedName name="___________G2" localSheetId="9">#REF!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9">#REF!</definedName>
    <definedName name="___________K1" localSheetId="8">#REF!</definedName>
    <definedName name="___________K1" localSheetId="4">#REF!</definedName>
    <definedName name="___________K1">#REF!</definedName>
    <definedName name="___________L1" localSheetId="9">#REF!</definedName>
    <definedName name="___________L1" localSheetId="8">#REF!</definedName>
    <definedName name="___________L1" localSheetId="4">#REF!</definedName>
    <definedName name="___________L1">#REF!</definedName>
    <definedName name="___________L2" localSheetId="9">#REF!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9">#REF!</definedName>
    <definedName name="__________L1" localSheetId="8">#REF!</definedName>
    <definedName name="__________L1" localSheetId="4">#REF!</definedName>
    <definedName name="__________L1">#REF!</definedName>
    <definedName name="__________L2" localSheetId="9">#REF!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9">#REF!</definedName>
    <definedName name="_________A1" localSheetId="8">#REF!</definedName>
    <definedName name="_________A1" localSheetId="4">#REF!</definedName>
    <definedName name="_________A1">#REF!</definedName>
    <definedName name="_________A25" localSheetId="9">#REF!</definedName>
    <definedName name="_________A25" localSheetId="8">#REF!</definedName>
    <definedName name="_________A25" localSheetId="4">#REF!</definedName>
    <definedName name="_________A25">#REF!</definedName>
    <definedName name="_________CD1" localSheetId="9">#REF!</definedName>
    <definedName name="_________CD1" localSheetId="4">#REF!</definedName>
    <definedName name="_________CD1">#REF!</definedName>
    <definedName name="_________ddd1" localSheetId="9">#REF!</definedName>
    <definedName name="_________ddd1" localSheetId="4">#REF!</definedName>
    <definedName name="_________ddd1">#REF!</definedName>
    <definedName name="_________G2" localSheetId="9">#REF!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9">#REF!</definedName>
    <definedName name="_________K1" localSheetId="8">#REF!</definedName>
    <definedName name="_________K1" localSheetId="4">#REF!</definedName>
    <definedName name="_________K1">#REF!</definedName>
    <definedName name="_________L1" localSheetId="9">#REF!</definedName>
    <definedName name="_________L1" localSheetId="8">#REF!</definedName>
    <definedName name="_________L1" localSheetId="4">#REF!</definedName>
    <definedName name="_________L1">#REF!</definedName>
    <definedName name="_________L2" localSheetId="9">#REF!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9">#REF!</definedName>
    <definedName name="________a03" localSheetId="8">#REF!</definedName>
    <definedName name="________a03" localSheetId="4">#REF!</definedName>
    <definedName name="________a03">#REF!</definedName>
    <definedName name="________A1" localSheetId="9">#REF!</definedName>
    <definedName name="________A1" localSheetId="8">#REF!</definedName>
    <definedName name="________A1" localSheetId="4">#REF!</definedName>
    <definedName name="________A1">#REF!</definedName>
    <definedName name="________A25" localSheetId="9">#REF!</definedName>
    <definedName name="________A25" localSheetId="4">#REF!</definedName>
    <definedName name="________A25">#REF!</definedName>
    <definedName name="________CD1" localSheetId="9">#REF!</definedName>
    <definedName name="________CD1" localSheetId="4">#REF!</definedName>
    <definedName name="________CD1">#REF!</definedName>
    <definedName name="________ddd1" localSheetId="9">#REF!</definedName>
    <definedName name="________ddd1" localSheetId="4">#REF!</definedName>
    <definedName name="________ddd1">#REF!</definedName>
    <definedName name="________G2" localSheetId="9">#REF!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9">#REF!</definedName>
    <definedName name="________K1" localSheetId="8">#REF!</definedName>
    <definedName name="________K1" localSheetId="4">#REF!</definedName>
    <definedName name="________K1">#REF!</definedName>
    <definedName name="________L1" localSheetId="9">#REF!</definedName>
    <definedName name="________L1" localSheetId="8">#REF!</definedName>
    <definedName name="________L1" localSheetId="4">#REF!</definedName>
    <definedName name="________L1">#REF!</definedName>
    <definedName name="________L2" localSheetId="9">#REF!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9">#REF!</definedName>
    <definedName name="_______a03" localSheetId="8">#REF!</definedName>
    <definedName name="_______a03" localSheetId="4">#REF!</definedName>
    <definedName name="_______a03">#REF!</definedName>
    <definedName name="_______A1" localSheetId="9">#REF!</definedName>
    <definedName name="_______A1" localSheetId="8">#REF!</definedName>
    <definedName name="_______A1" localSheetId="4">#REF!</definedName>
    <definedName name="_______A1">#REF!</definedName>
    <definedName name="_______A25" localSheetId="9">#REF!</definedName>
    <definedName name="_______A25" localSheetId="4">#REF!</definedName>
    <definedName name="_______A25">#REF!</definedName>
    <definedName name="_______CD1" localSheetId="9">#REF!</definedName>
    <definedName name="_______CD1" localSheetId="4">#REF!</definedName>
    <definedName name="_______CD1">#REF!</definedName>
    <definedName name="_______ddd1" localSheetId="9">#REF!</definedName>
    <definedName name="_______ddd1" localSheetId="4">#REF!</definedName>
    <definedName name="_______ddd1">#REF!</definedName>
    <definedName name="_______G2" localSheetId="9">#REF!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9">#REF!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9">#REF!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9">#REF!</definedName>
    <definedName name="______a03" localSheetId="8">#REF!</definedName>
    <definedName name="______a03" localSheetId="4">#REF!</definedName>
    <definedName name="______a03">#REF!</definedName>
    <definedName name="______A1" localSheetId="9">#REF!</definedName>
    <definedName name="______A1" localSheetId="8">#REF!</definedName>
    <definedName name="______A1" localSheetId="4">#REF!</definedName>
    <definedName name="______A1">#REF!</definedName>
    <definedName name="______A25" localSheetId="9">#REF!</definedName>
    <definedName name="______A25" localSheetId="4">#REF!</definedName>
    <definedName name="______A25">#REF!</definedName>
    <definedName name="______CD1" localSheetId="9">#REF!</definedName>
    <definedName name="______CD1" localSheetId="4">#REF!</definedName>
    <definedName name="______CD1">#REF!</definedName>
    <definedName name="______ddd1" localSheetId="9">#REF!</definedName>
    <definedName name="______ddd1" localSheetId="4">#REF!</definedName>
    <definedName name="______ddd1">#REF!</definedName>
    <definedName name="______G2" localSheetId="9">#REF!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9">#REF!</definedName>
    <definedName name="______K1" localSheetId="8">#REF!</definedName>
    <definedName name="______K1" localSheetId="4">#REF!</definedName>
    <definedName name="______K1">#REF!</definedName>
    <definedName name="______L1" localSheetId="9">#REF!</definedName>
    <definedName name="______L1" localSheetId="8">#REF!</definedName>
    <definedName name="______L1" localSheetId="4">#REF!</definedName>
    <definedName name="______L1">#REF!</definedName>
    <definedName name="______L2" localSheetId="9">#REF!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9">#REF!</definedName>
    <definedName name="_____a03" localSheetId="8">#REF!</definedName>
    <definedName name="_____a03" localSheetId="4">#REF!</definedName>
    <definedName name="_____a03">#REF!</definedName>
    <definedName name="_____A1" localSheetId="9">#REF!</definedName>
    <definedName name="_____A1" localSheetId="8">#REF!</definedName>
    <definedName name="_____A1" localSheetId="4">#REF!</definedName>
    <definedName name="_____A1">#REF!</definedName>
    <definedName name="_____A25" localSheetId="9">#REF!</definedName>
    <definedName name="_____A25" localSheetId="4">#REF!</definedName>
    <definedName name="_____A25">#REF!</definedName>
    <definedName name="_____CD1" localSheetId="9">#REF!</definedName>
    <definedName name="_____CD1" localSheetId="4">#REF!</definedName>
    <definedName name="_____CD1">#REF!</definedName>
    <definedName name="_____ddd1" localSheetId="9">#REF!</definedName>
    <definedName name="_____ddd1" localSheetId="4">#REF!</definedName>
    <definedName name="_____ddd1">#REF!</definedName>
    <definedName name="_____G2" localSheetId="9">#REF!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9">#REF!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9">#REF!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9">#REF!</definedName>
    <definedName name="____a03" localSheetId="8">#REF!</definedName>
    <definedName name="____a03" localSheetId="4">#REF!</definedName>
    <definedName name="____a03">#REF!</definedName>
    <definedName name="____A1" localSheetId="9">#REF!</definedName>
    <definedName name="____A1" localSheetId="8">#REF!</definedName>
    <definedName name="____A1" localSheetId="4">#REF!</definedName>
    <definedName name="____A1">#REF!</definedName>
    <definedName name="____A25" localSheetId="9">#REF!</definedName>
    <definedName name="____A25" localSheetId="4">#REF!</definedName>
    <definedName name="____A25">#REF!</definedName>
    <definedName name="____CD1" localSheetId="9">#REF!</definedName>
    <definedName name="____CD1" localSheetId="4">#REF!</definedName>
    <definedName name="____CD1">#REF!</definedName>
    <definedName name="____ddd1" localSheetId="9">#REF!</definedName>
    <definedName name="____ddd1" localSheetId="4">#REF!</definedName>
    <definedName name="____ddd1">#REF!</definedName>
    <definedName name="____G2" localSheetId="9">#REF!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9">#REF!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9">#REF!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9">#REF!</definedName>
    <definedName name="___a03" localSheetId="8">#REF!</definedName>
    <definedName name="___a03" localSheetId="4">#REF!</definedName>
    <definedName name="___a03">#REF!</definedName>
    <definedName name="___A1" localSheetId="9">#REF!</definedName>
    <definedName name="___A1" localSheetId="8">#REF!</definedName>
    <definedName name="___A1" localSheetId="4">#REF!</definedName>
    <definedName name="___A1">#REF!</definedName>
    <definedName name="___A25" localSheetId="9">#REF!</definedName>
    <definedName name="___A25" localSheetId="4">#REF!</definedName>
    <definedName name="___A25">#REF!</definedName>
    <definedName name="___CD1" localSheetId="9">#REF!</definedName>
    <definedName name="___CD1" localSheetId="4">#REF!</definedName>
    <definedName name="___CD1">#REF!</definedName>
    <definedName name="___ddd1" localSheetId="9">#REF!</definedName>
    <definedName name="___ddd1" localSheetId="4">#REF!</definedName>
    <definedName name="___ddd1">#REF!</definedName>
    <definedName name="___G2" localSheetId="9">#REF!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9">#REF!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9">#REF!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9">#REF!</definedName>
    <definedName name="__a03" localSheetId="8">#REF!</definedName>
    <definedName name="__a03" localSheetId="4">#REF!</definedName>
    <definedName name="__a03">#REF!</definedName>
    <definedName name="__A1" localSheetId="9">#REF!</definedName>
    <definedName name="__A1" localSheetId="8">#REF!</definedName>
    <definedName name="__A1" localSheetId="4">#REF!</definedName>
    <definedName name="__A1">#REF!</definedName>
    <definedName name="__A25" localSheetId="9">#REF!</definedName>
    <definedName name="__A25" localSheetId="4">#REF!</definedName>
    <definedName name="__A25">#REF!</definedName>
    <definedName name="__CD1" localSheetId="9">#REF!</definedName>
    <definedName name="__CD1" localSheetId="4">#REF!</definedName>
    <definedName name="__CD1">#REF!</definedName>
    <definedName name="__ddd1" localSheetId="9">#REF!</definedName>
    <definedName name="__ddd1" localSheetId="4">#REF!</definedName>
    <definedName name="__ddd1">#REF!</definedName>
    <definedName name="__G2" localSheetId="9">#REF!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9">#REF!</definedName>
    <definedName name="__K1" localSheetId="8">#REF!</definedName>
    <definedName name="__K1" localSheetId="4">#REF!</definedName>
    <definedName name="__K1">#REF!</definedName>
    <definedName name="__L1" localSheetId="9">#REF!</definedName>
    <definedName name="__L1" localSheetId="8">#REF!</definedName>
    <definedName name="__L1" localSheetId="4">#REF!</definedName>
    <definedName name="__L1">#REF!</definedName>
    <definedName name="__L2" localSheetId="9">#REF!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9">#REF!</definedName>
    <definedName name="_a03" localSheetId="8">#REF!</definedName>
    <definedName name="_a03" localSheetId="4">#REF!</definedName>
    <definedName name="_a03">#REF!</definedName>
    <definedName name="_A1" localSheetId="9">#REF!</definedName>
    <definedName name="_A1" localSheetId="8">#REF!</definedName>
    <definedName name="_A1" localSheetId="4">#REF!</definedName>
    <definedName name="_A1">#REF!</definedName>
    <definedName name="_A25" localSheetId="9">#REF!</definedName>
    <definedName name="_A25" localSheetId="4">#REF!</definedName>
    <definedName name="_A25">#REF!</definedName>
    <definedName name="_CD1" localSheetId="9">#REF!</definedName>
    <definedName name="_CD1" localSheetId="4">#REF!</definedName>
    <definedName name="_CD1">#REF!</definedName>
    <definedName name="_ddd1" localSheetId="9">#REF!</definedName>
    <definedName name="_ddd1" localSheetId="4">#REF!</definedName>
    <definedName name="_ddd1">#REF!</definedName>
    <definedName name="_fc" localSheetId="9">#REF!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9">#REF!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9">#REF!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9">#REF!</definedName>
    <definedName name="_L1" localSheetId="8">#REF!</definedName>
    <definedName name="_L1" localSheetId="4">#REF!</definedName>
    <definedName name="_L1" localSheetId="5">#REF!</definedName>
    <definedName name="_L1" localSheetId="6">#REF!</definedName>
    <definedName name="_L1">#REF!</definedName>
    <definedName name="_L2" localSheetId="9">#REF!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9">#REF!</definedName>
    <definedName name="_vz2" localSheetId="4">#REF!</definedName>
    <definedName name="_vz2">#REF!</definedName>
    <definedName name="A" localSheetId="9">#REF!</definedName>
    <definedName name="A" localSheetId="4">#REF!</definedName>
    <definedName name="A">#REF!</definedName>
    <definedName name="A_IMPRESIÓN_IM" localSheetId="9">#REF!</definedName>
    <definedName name="A_IMPRESIÓN_IM" localSheetId="4">#REF!</definedName>
    <definedName name="A_IMPRESIÓN_IM" localSheetId="5">#REF!</definedName>
    <definedName name="A_IMPRESIÓN_IM">#REF!</definedName>
    <definedName name="AAA" localSheetId="9">#REF!</definedName>
    <definedName name="AAA" localSheetId="4">#REF!</definedName>
    <definedName name="AAA">#REF!</definedName>
    <definedName name="AAAA" localSheetId="9">#REF!</definedName>
    <definedName name="AAAA" localSheetId="4">#REF!</definedName>
    <definedName name="AAAA">#REF!</definedName>
    <definedName name="AAAAA" localSheetId="9">#REF!</definedName>
    <definedName name="AAAAA" localSheetId="4">#REF!</definedName>
    <definedName name="AAAAA">#REF!</definedName>
    <definedName name="AAAAAA" localSheetId="9">#REF!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9">#REF!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UF1y3'!$B$1:$M$252</definedName>
    <definedName name="_xlnm.Print_Area" localSheetId="10">'Reg fotográfico ambiental UF2,1'!$B$1:$L$263</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túnel'!$B$1:$M$245</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9">#REF!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 localSheetId="4">#REF!</definedName>
    <definedName name="C.B.R._USME">#REF!</definedName>
    <definedName name="C.B.R_Usme" localSheetId="9">#REF!</definedName>
    <definedName name="C.B.R_Usme" localSheetId="4">#REF!</definedName>
    <definedName name="C.B.R_Usme">#REF!</definedName>
    <definedName name="C_B_R_USME" localSheetId="9">#REF!</definedName>
    <definedName name="C_B_R_USME" localSheetId="4">#REF!</definedName>
    <definedName name="C_B_R_USME">#REF!</definedName>
    <definedName name="CARACTERIZACION" localSheetId="9">#REF!</definedName>
    <definedName name="CARACTERIZACION" localSheetId="4">#REF!</definedName>
    <definedName name="CARACTERIZACION">#REF!</definedName>
    <definedName name="CARAS" localSheetId="9">#REF!</definedName>
    <definedName name="CARAS" localSheetId="4">#REF!</definedName>
    <definedName name="CARAS">#REF!</definedName>
    <definedName name="CARASF2" localSheetId="9">#REF!</definedName>
    <definedName name="CARASF2" localSheetId="4">#REF!</definedName>
    <definedName name="CARASF2">#REF!</definedName>
    <definedName name="CARLOS" localSheetId="9">#REF!</definedName>
    <definedName name="CARLOS" localSheetId="4">#REF!</definedName>
    <definedName name="CARLOS">#REF!</definedName>
    <definedName name="CARSF1" localSheetId="9">#REF!</definedName>
    <definedName name="CARSF1" localSheetId="4">#REF!</definedName>
    <definedName name="CARSF1">#REF!</definedName>
    <definedName name="CARSF2" localSheetId="9">#REF!</definedName>
    <definedName name="CARSF2" localSheetId="4">#REF!</definedName>
    <definedName name="CARSF2">#REF!</definedName>
    <definedName name="CARSF3" localSheetId="9">#REF!</definedName>
    <definedName name="CARSF3" localSheetId="4">#REF!</definedName>
    <definedName name="CARSF3">#REF!</definedName>
    <definedName name="Cimiento">[8]Hoja2!$C$9:$C$11</definedName>
    <definedName name="Clasificacion" localSheetId="9">[9]!Clasificacion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9">#REF!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9">#REF!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9">#REF!</definedName>
    <definedName name="CUADR1" localSheetId="4">#REF!</definedName>
    <definedName name="CUADR1">#REF!</definedName>
    <definedName name="CUADRO" localSheetId="9">#REF!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9">#REF!</definedName>
    <definedName name="CVBBB" localSheetId="4">#REF!</definedName>
    <definedName name="CVBBB">#REF!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Datos" localSheetId="9">#REF!</definedName>
    <definedName name="Datos" localSheetId="4">#REF!</definedName>
    <definedName name="Datos" localSheetId="5">#REF!</definedName>
    <definedName name="Datos">#REF!</definedName>
    <definedName name="dddd" localSheetId="9">#REF!</definedName>
    <definedName name="dddd" localSheetId="4">#REF!</definedName>
    <definedName name="dddd">#REF!</definedName>
    <definedName name="DEPARTAMENTO" localSheetId="9">#REF!</definedName>
    <definedName name="DEPARTAMENTO" localSheetId="4">#REF!</definedName>
    <definedName name="DEPARTAMENTO" localSheetId="5">#REF!</definedName>
    <definedName name="DEPARTAMENTO">#REF!</definedName>
    <definedName name="DEPARTAMENTO1" localSheetId="9">#REF!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9">#REF!</definedName>
    <definedName name="dgdgfe" localSheetId="8">#REF!</definedName>
    <definedName name="dgdgfe" localSheetId="4">#REF!</definedName>
    <definedName name="dgdgfe">#REF!</definedName>
    <definedName name="DIANA" localSheetId="9">#REF!</definedName>
    <definedName name="DIANA" localSheetId="8">#REF!</definedName>
    <definedName name="DIANA" localSheetId="4">#REF!</definedName>
    <definedName name="DIANA">#REF!</definedName>
    <definedName name="DISEÑOMARSHALL" localSheetId="9">#REF!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9">#REF!</definedName>
    <definedName name="Estabilidad" localSheetId="8">#REF!</definedName>
    <definedName name="Estabilidad" localSheetId="4">#REF!</definedName>
    <definedName name="Estabilidad">#REF!</definedName>
    <definedName name="Estabilidad2" localSheetId="9">#REF!</definedName>
    <definedName name="Estabilidad2" localSheetId="8">#REF!</definedName>
    <definedName name="Estabilidad2" localSheetId="4">#REF!</definedName>
    <definedName name="Estabilidad2">#REF!</definedName>
    <definedName name="Estabilidad3" localSheetId="9">#REF!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 localSheetId="4">#REF!</definedName>
    <definedName name="FacCorec2">#REF!</definedName>
    <definedName name="Faccorec3" localSheetId="9">#REF!</definedName>
    <definedName name="Faccorec3" localSheetId="4">#REF!</definedName>
    <definedName name="Faccorec3">#REF!</definedName>
    <definedName name="FactCorrecc" localSheetId="9">#REF!</definedName>
    <definedName name="FactCorrecc" localSheetId="4">#REF!</definedName>
    <definedName name="FactCorrecc">#REF!</definedName>
    <definedName name="feb" localSheetId="2">#REF!</definedName>
    <definedName name="feb" localSheetId="9">#REF!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'[15]Ficha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9">#REF!</definedName>
    <definedName name="Flujo2" localSheetId="8">#REF!</definedName>
    <definedName name="Flujo2" localSheetId="4">#REF!</definedName>
    <definedName name="Flujo2">#REF!</definedName>
    <definedName name="Flujo3" localSheetId="9">#REF!</definedName>
    <definedName name="Flujo3" localSheetId="8">#REF!</definedName>
    <definedName name="Flujo3" localSheetId="4">#REF!</definedName>
    <definedName name="Flujo3">#REF!</definedName>
    <definedName name="Fondo" localSheetId="9">#REF!</definedName>
    <definedName name="Fondo" localSheetId="4">#REF!</definedName>
    <definedName name="Fondo">#REF!</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[16]Datos!#REF!</definedName>
    <definedName name="Fuente" localSheetId="10">[16]Datos!#REF!</definedName>
    <definedName name="Fuente" localSheetId="8">[16]Datos!#REF!</definedName>
    <definedName name="Fuente" localSheetId="4">[16]Datos!#REF!</definedName>
    <definedName name="Fuente">[16]Datos!#REF!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 localSheetId="4">#REF!</definedName>
    <definedName name="gdgd">#REF!</definedName>
    <definedName name="ggg">'[17]AG-MOD-FINURA'!$I$14:$J$22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9">#REF!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9">#REF!</definedName>
    <definedName name="GRAF" localSheetId="4">#REF!</definedName>
    <definedName name="GRAF">#REF!</definedName>
    <definedName name="graNo" localSheetId="9">#REF!</definedName>
    <definedName name="graNo" localSheetId="4">#REF!</definedName>
    <definedName name="graNo">#REF!</definedName>
    <definedName name="h" localSheetId="9">[1]DATOS!#REF!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'[18]Datos Generales'!#REF!</definedName>
    <definedName name="IMAGEN1" localSheetId="10">'[18]Datos Generales'!#REF!</definedName>
    <definedName name="IMAGEN1" localSheetId="8">'[18]Datos Generales'!#REF!</definedName>
    <definedName name="IMAGEN1" localSheetId="4">'[18]Datos Generales'!#REF!</definedName>
    <definedName name="IMAGEN1">'[18]Datos Generales'!#REF!</definedName>
    <definedName name="IMAGEN2" localSheetId="9">'[18]Datos Generales'!#REF!</definedName>
    <definedName name="IMAGEN2" localSheetId="8">'[18]Datos Generales'!#REF!</definedName>
    <definedName name="IMAGEN2" localSheetId="4">'[18]Datos Generales'!#REF!</definedName>
    <definedName name="IMAGEN2">'[18]Datos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9">#REF!</definedName>
    <definedName name="J" localSheetId="4">#REF!</definedName>
    <definedName name="J">#REF!</definedName>
    <definedName name="J.J" localSheetId="9">#REF!</definedName>
    <definedName name="J.J" localSheetId="4">#REF!</definedName>
    <definedName name="J.J">#REF!</definedName>
    <definedName name="J.J5" localSheetId="9">#REF!</definedName>
    <definedName name="J.J5" localSheetId="4">#REF!</definedName>
    <definedName name="J.J5">#REF!</definedName>
    <definedName name="JAIME" localSheetId="9">#REF!</definedName>
    <definedName name="JAIME" localSheetId="4">#REF!</definedName>
    <definedName name="JAIME">#REF!</definedName>
    <definedName name="JJUUI" localSheetId="9">#REF!</definedName>
    <definedName name="JJUUI" localSheetId="4">#REF!</definedName>
    <definedName name="JJUUI">#REF!</definedName>
    <definedName name="JKJK" localSheetId="9">#REF!</definedName>
    <definedName name="JKJK" localSheetId="4">#REF!</definedName>
    <definedName name="JKJK">#REF!</definedName>
    <definedName name="jose" localSheetId="9">#REF!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9">#REF!</definedName>
    <definedName name="JUANA" localSheetId="8">#REF!</definedName>
    <definedName name="JUANA" localSheetId="4">#REF!</definedName>
    <definedName name="JUANA">#REF!</definedName>
    <definedName name="julio" localSheetId="9">#REF!</definedName>
    <definedName name="julio" localSheetId="8">#REF!</definedName>
    <definedName name="julio" localSheetId="4">#REF!</definedName>
    <definedName name="julio">#REF!</definedName>
    <definedName name="JUSNSNS" localSheetId="9">#REF!</definedName>
    <definedName name="JUSNSNS" localSheetId="4">#REF!</definedName>
    <definedName name="JUSNSNS">#REF!</definedName>
    <definedName name="K" localSheetId="9">#REF!</definedName>
    <definedName name="K" localSheetId="4">#REF!</definedName>
    <definedName name="K" localSheetId="5">#REF!</definedName>
    <definedName name="K">#REF!</definedName>
    <definedName name="KIU" localSheetId="9">#REF!</definedName>
    <definedName name="KIU" localSheetId="4">#REF!</definedName>
    <definedName name="KIU" localSheetId="5">#REF!</definedName>
    <definedName name="KIU">#REF!</definedName>
    <definedName name="KJUI" localSheetId="9">#REF!</definedName>
    <definedName name="KJUI" localSheetId="4">#REF!</definedName>
    <definedName name="KJUI" localSheetId="5">#REF!</definedName>
    <definedName name="KJUI">#REF!</definedName>
    <definedName name="KOIUIYUU" localSheetId="9">#REF!</definedName>
    <definedName name="KOIUIYUU" localSheetId="4">#REF!</definedName>
    <definedName name="KOIUIYUU" localSheetId="5">#REF!</definedName>
    <definedName name="KOIUIYUU">#REF!</definedName>
    <definedName name="KOP" localSheetId="9">#REF!</definedName>
    <definedName name="KOP" localSheetId="4">#REF!</definedName>
    <definedName name="KOP" localSheetId="5">#REF!</definedName>
    <definedName name="KOP">#REF!</definedName>
    <definedName name="KSUDUD" localSheetId="9">#REF!</definedName>
    <definedName name="KSUDUD" localSheetId="4">#REF!</definedName>
    <definedName name="KSUDUD">#REF!</definedName>
    <definedName name="l" localSheetId="9">#REF!</definedName>
    <definedName name="l" localSheetId="4">#REF!</definedName>
    <definedName name="l">#REF!</definedName>
    <definedName name="lectarcilla1" localSheetId="9">#REF!</definedName>
    <definedName name="lectarcilla1" localSheetId="4">#REF!</definedName>
    <definedName name="lectarcilla1">#REF!</definedName>
    <definedName name="lectarcilla2" localSheetId="9">#REF!</definedName>
    <definedName name="lectarcilla2" localSheetId="4">#REF!</definedName>
    <definedName name="lectarcilla2">#REF!</definedName>
    <definedName name="lectarcilla3" localSheetId="9">#REF!</definedName>
    <definedName name="lectarcilla3" localSheetId="4">#REF!</definedName>
    <definedName name="lectarcilla3">#REF!</definedName>
    <definedName name="lectarena1" localSheetId="9">#REF!</definedName>
    <definedName name="lectarena1" localSheetId="4">#REF!</definedName>
    <definedName name="lectarena1">#REF!</definedName>
    <definedName name="lectarena2" localSheetId="9">#REF!</definedName>
    <definedName name="lectarena2" localSheetId="4">#REF!</definedName>
    <definedName name="lectarena2">#REF!</definedName>
    <definedName name="lectarena3" localSheetId="9">#REF!</definedName>
    <definedName name="lectarena3" localSheetId="4">#REF!</definedName>
    <definedName name="lectarena3">#REF!</definedName>
    <definedName name="LGSDGHGGSDF" localSheetId="9">#REF!</definedName>
    <definedName name="LGSDGHGGSDF" localSheetId="4">#REF!</definedName>
    <definedName name="LGSDGHGGSDF">#REF!</definedName>
    <definedName name="lim.lim" localSheetId="2">[1]DATOS!#REF!</definedName>
    <definedName name="lim.lim" localSheetId="1">[2]DATOS!#REF!</definedName>
    <definedName name="lim.lim" localSheetId="9">[1]DATOS!#REF!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[19]LISTADO!$A$5:$F$329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9">#REF!</definedName>
    <definedName name="locali" localSheetId="8">#REF!</definedName>
    <definedName name="locali" localSheetId="4">#REF!</definedName>
    <definedName name="locali">#REF!</definedName>
    <definedName name="LUIS" localSheetId="9">#REF!</definedName>
    <definedName name="LUIS" localSheetId="8">#REF!</definedName>
    <definedName name="LUIS" localSheetId="4">#REF!</definedName>
    <definedName name="LUIS">#REF!</definedName>
    <definedName name="LUISJUAN" localSheetId="9">#REF!</definedName>
    <definedName name="LUISJUAN" localSheetId="4">#REF!</definedName>
    <definedName name="LUISJUAN">#REF!</definedName>
    <definedName name="lusi" localSheetId="9">#REF!</definedName>
    <definedName name="lusi" localSheetId="4">#REF!</definedName>
    <definedName name="lusi">#REF!</definedName>
    <definedName name="MATRIZ.D" localSheetId="9">#REF!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9">'[20]EXTRACCIÓN (PARAFINADA)'!#REF!</definedName>
    <definedName name="MATRIZ.E" localSheetId="7">'[20]EXTRACCIÓN (PARAFINADA)'!#REF!</definedName>
    <definedName name="MATRIZ.E" localSheetId="4">'[20]EXTRACCIÓN (PARAFINADA)'!#REF!</definedName>
    <definedName name="MATRIZ.E" localSheetId="5">'[20]EXTRACCIÓN (PARAFINADA)'!#REF!</definedName>
    <definedName name="MATRIZ.E">'[20]EXTRACCIÓN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9">#REF!</definedName>
    <definedName name="MAURICIO" localSheetId="8">#REF!</definedName>
    <definedName name="MAURICIO" localSheetId="4">#REF!</definedName>
    <definedName name="MAURICIO">#REF!</definedName>
    <definedName name="msdmsdn" localSheetId="9">#REF!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[21]DATOS!$AI$3:$AI$1127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9">#REF!</definedName>
    <definedName name="MuestraNo" localSheetId="8">#REF!</definedName>
    <definedName name="MuestraNo" localSheetId="4">#REF!</definedName>
    <definedName name="MuestraNo">#REF!</definedName>
    <definedName name="NLL">"Rectángulo 9"</definedName>
    <definedName name="nnnnnn">[22]Lista!$B$17:$B$37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9">#REF!</definedName>
    <definedName name="NOTAS" localSheetId="4">#REF!</definedName>
    <definedName name="NOTAS">#REF!</definedName>
    <definedName name="ÑÑ" localSheetId="9">#REF!</definedName>
    <definedName name="ÑÑ" localSheetId="4">#REF!</definedName>
    <definedName name="ÑÑ">#REF!</definedName>
    <definedName name="ÑÑÑ" localSheetId="9">#REF!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9">#REF!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9">#REF!</definedName>
    <definedName name="perf" localSheetId="4">#REF!</definedName>
    <definedName name="perf">#REF!</definedName>
    <definedName name="perfil" localSheetId="9">#REF!</definedName>
    <definedName name="perfil" localSheetId="4">#REF!</definedName>
    <definedName name="perfil">#REF!</definedName>
    <definedName name="Peso1A" localSheetId="9">#REF!</definedName>
    <definedName name="Peso1A" localSheetId="4">#REF!</definedName>
    <definedName name="Peso1A">#REF!</definedName>
    <definedName name="Peso2A" localSheetId="9">#REF!</definedName>
    <definedName name="Peso2A" localSheetId="4">#REF!</definedName>
    <definedName name="Peso2A">#REF!</definedName>
    <definedName name="Peso3" localSheetId="9">#REF!</definedName>
    <definedName name="Peso3" localSheetId="4">#REF!</definedName>
    <definedName name="Peso3">#REF!</definedName>
    <definedName name="Peso4" localSheetId="9">#REF!</definedName>
    <definedName name="Peso4" localSheetId="4">#REF!</definedName>
    <definedName name="Peso4">#REF!</definedName>
    <definedName name="Pesoagua2" localSheetId="9">#REF!</definedName>
    <definedName name="Pesoagua2" localSheetId="4">#REF!</definedName>
    <definedName name="Pesoagua2">#REF!</definedName>
    <definedName name="Pesoagua3" localSheetId="9">#REF!</definedName>
    <definedName name="Pesoagua3" localSheetId="4">#REF!</definedName>
    <definedName name="Pesoagua3">#REF!</definedName>
    <definedName name="PesoAire" localSheetId="9">#REF!</definedName>
    <definedName name="PesoAire" localSheetId="4">#REF!</definedName>
    <definedName name="PesoAire">#REF!</definedName>
    <definedName name="PesoAire2" localSheetId="9">#REF!</definedName>
    <definedName name="PesoAire2" localSheetId="4">#REF!</definedName>
    <definedName name="PesoAire2">#REF!</definedName>
    <definedName name="Pesoaire3" localSheetId="9">#REF!</definedName>
    <definedName name="Pesoaire3" localSheetId="4">#REF!</definedName>
    <definedName name="Pesoaire3">#REF!</definedName>
    <definedName name="Pesoenagua" localSheetId="9">#REF!</definedName>
    <definedName name="Pesoenagua" localSheetId="4">#REF!</definedName>
    <definedName name="Pesoenagua">#REF!</definedName>
    <definedName name="Pesoparaf3" localSheetId="9">#REF!</definedName>
    <definedName name="Pesoparaf3" localSheetId="4">#REF!</definedName>
    <definedName name="Pesoparaf3">#REF!</definedName>
    <definedName name="Pesoparafinada" localSheetId="9">#REF!</definedName>
    <definedName name="Pesoparafinada" localSheetId="4">#REF!</definedName>
    <definedName name="Pesoparafinada">#REF!</definedName>
    <definedName name="PesoParf2" localSheetId="9">#REF!</definedName>
    <definedName name="PesoParf2" localSheetId="4">#REF!</definedName>
    <definedName name="PesoParf2">#REF!</definedName>
    <definedName name="PESORETCF1" localSheetId="9">#REF!</definedName>
    <definedName name="PESORETCF1" localSheetId="4">#REF!</definedName>
    <definedName name="PESORETCF1">#REF!</definedName>
    <definedName name="PESORETCF2" localSheetId="9">#REF!</definedName>
    <definedName name="PESORETCF2" localSheetId="4">#REF!</definedName>
    <definedName name="PESORETCF2">#REF!</definedName>
    <definedName name="PESORETCF3" localSheetId="9">#REF!</definedName>
    <definedName name="PESORETCF3" localSheetId="4">#REF!</definedName>
    <definedName name="PESORETCF3">#REF!</definedName>
    <definedName name="plano" localSheetId="9">#REF!</definedName>
    <definedName name="plano" localSheetId="4">#REF!</definedName>
    <definedName name="plano">#REF!</definedName>
    <definedName name="planta" localSheetId="9">#REF!</definedName>
    <definedName name="planta" localSheetId="4">#REF!</definedName>
    <definedName name="planta">#REF!</definedName>
    <definedName name="porcentaje_aditivo" localSheetId="9">#REF!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9">#REF!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9">#REF!</definedName>
    <definedName name="porcentaje_gruesos" localSheetId="4">#REF!</definedName>
    <definedName name="porcentaje_gruesos" localSheetId="5">#REF!</definedName>
    <definedName name="porcentaje_gruesos">#REF!</definedName>
    <definedName name="PPP" localSheetId="9">#REF!</definedName>
    <definedName name="PPP" localSheetId="4">#REF!</definedName>
    <definedName name="PPP">#REF!</definedName>
    <definedName name="PPPP" localSheetId="9">#REF!</definedName>
    <definedName name="PPPP" localSheetId="4">#REF!</definedName>
    <definedName name="PPPP">#REF!</definedName>
    <definedName name="PPPPP" localSheetId="9">#REF!</definedName>
    <definedName name="PPPPP" localSheetId="4">#REF!</definedName>
    <definedName name="PPPPP">#REF!</definedName>
    <definedName name="PR" localSheetId="9">#REF!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9">#REF!</definedName>
    <definedName name="Procesos" localSheetId="8">#REF!</definedName>
    <definedName name="Procesos" localSheetId="4">#REF!</definedName>
    <definedName name="Procesos" localSheetId="5">#REF!</definedName>
    <definedName name="Procesos">#REF!</definedName>
    <definedName name="propiedades" localSheetId="9">#REF!</definedName>
    <definedName name="propiedades" localSheetId="8">#REF!</definedName>
    <definedName name="propiedades" localSheetId="4">#REF!</definedName>
    <definedName name="propiedades" localSheetId="5">#REF!</definedName>
    <definedName name="propiedades">#REF!</definedName>
    <definedName name="proporciones" localSheetId="9">#REF!</definedName>
    <definedName name="proporciones" localSheetId="4">#REF!</definedName>
    <definedName name="proporciones" localSheetId="5">#REF!</definedName>
    <definedName name="proporciones">#REF!</definedName>
    <definedName name="proporciones_volumen" localSheetId="9">#REF!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9">#REF!</definedName>
    <definedName name="reteido4" localSheetId="8">#REF!</definedName>
    <definedName name="reteido4" localSheetId="4">#REF!</definedName>
    <definedName name="reteido4">#REF!</definedName>
    <definedName name="Retenido1" localSheetId="9">#REF!</definedName>
    <definedName name="Retenido1" localSheetId="8">#REF!</definedName>
    <definedName name="Retenido1" localSheetId="4">#REF!</definedName>
    <definedName name="Retenido1">#REF!</definedName>
    <definedName name="Retenido10" localSheetId="9">#REF!</definedName>
    <definedName name="Retenido10" localSheetId="4">#REF!</definedName>
    <definedName name="Retenido10">#REF!</definedName>
    <definedName name="Retenido100" localSheetId="9">#REF!</definedName>
    <definedName name="Retenido100" localSheetId="4">#REF!</definedName>
    <definedName name="Retenido100">#REF!</definedName>
    <definedName name="retenido112" localSheetId="9">#REF!</definedName>
    <definedName name="retenido112" localSheetId="4">#REF!</definedName>
    <definedName name="retenido112">#REF!</definedName>
    <definedName name="retenido12" localSheetId="9">#REF!</definedName>
    <definedName name="retenido12" localSheetId="4">#REF!</definedName>
    <definedName name="retenido12">#REF!</definedName>
    <definedName name="Retenido200" localSheetId="9">#REF!</definedName>
    <definedName name="Retenido200" localSheetId="4">#REF!</definedName>
    <definedName name="Retenido200">#REF!</definedName>
    <definedName name="Retenido30" localSheetId="9">#REF!</definedName>
    <definedName name="Retenido30" localSheetId="4">#REF!</definedName>
    <definedName name="Retenido30">#REF!</definedName>
    <definedName name="Retenido34" localSheetId="9">#REF!</definedName>
    <definedName name="Retenido34" localSheetId="4">#REF!</definedName>
    <definedName name="Retenido34">#REF!</definedName>
    <definedName name="retenido38" localSheetId="9">#REF!</definedName>
    <definedName name="retenido38" localSheetId="4">#REF!</definedName>
    <definedName name="retenido38">#REF!</definedName>
    <definedName name="Retenido38." localSheetId="9">#REF!</definedName>
    <definedName name="Retenido38." localSheetId="4">#REF!</definedName>
    <definedName name="Retenido38.">#REF!</definedName>
    <definedName name="retenido4" localSheetId="9">#REF!</definedName>
    <definedName name="retenido4" localSheetId="4">#REF!</definedName>
    <definedName name="retenido4">#REF!</definedName>
    <definedName name="retenido40" localSheetId="9">#REF!</definedName>
    <definedName name="retenido40" localSheetId="4">#REF!</definedName>
    <definedName name="retenido40">#REF!</definedName>
    <definedName name="Retenido50" localSheetId="9">#REF!</definedName>
    <definedName name="Retenido50" localSheetId="4">#REF!</definedName>
    <definedName name="Retenido50">#REF!</definedName>
    <definedName name="Retenido8" localSheetId="9">#REF!</definedName>
    <definedName name="Retenido8" localSheetId="4">#REF!</definedName>
    <definedName name="Retenido8">#REF!</definedName>
    <definedName name="Retenido80" localSheetId="9">#REF!</definedName>
    <definedName name="Retenido80" localSheetId="4">#REF!</definedName>
    <definedName name="Retenido80">#REF!</definedName>
    <definedName name="RF" localSheetId="1">[2]DATOS!#REF!</definedName>
    <definedName name="RF" localSheetId="9">[1]DATOS!#REF!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9">#REF!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[23]Lista!$B$4:$B$12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9">#REF!</definedName>
    <definedName name="slskjsjs" localSheetId="8">#REF!</definedName>
    <definedName name="slskjsjs" localSheetId="4">#REF!</definedName>
    <definedName name="slskjsjs">#REF!</definedName>
    <definedName name="smi" localSheetId="9">#REF!</definedName>
    <definedName name="smi" localSheetId="8">#REF!</definedName>
    <definedName name="smi" localSheetId="4">#REF!</definedName>
    <definedName name="smi">#REF!</definedName>
    <definedName name="sojo" localSheetId="9">#REF!</definedName>
    <definedName name="sojo" localSheetId="4">#REF!</definedName>
    <definedName name="sojo">#REF!</definedName>
    <definedName name="SOLI" localSheetId="9">#REF!</definedName>
    <definedName name="SOLI" localSheetId="4">#REF!</definedName>
    <definedName name="SOLI">#REF!</definedName>
    <definedName name="sososo" localSheetId="9">#REF!</definedName>
    <definedName name="sososo" localSheetId="4">#REF!</definedName>
    <definedName name="sososo">#REF!</definedName>
    <definedName name="ssdd">[23]Lista!$B$23:$B$43</definedName>
    <definedName name="SUELO">[24]Hoja1!$B$3:$B$5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9">#REF!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9">#REF!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UF2,1'!$B:$L,'Reg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9">#REF!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9">#REF!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[22]Lista!$B$17:$B$37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Q299" i="640" l="1"/>
  <c r="O299" i="640"/>
  <c r="O298" i="640"/>
  <c r="Q298" i="640" s="1"/>
  <c r="Q297" i="640"/>
  <c r="O297" i="640"/>
  <c r="N292" i="640"/>
  <c r="O291" i="640"/>
  <c r="Q291" i="640" s="1"/>
  <c r="Q290" i="640"/>
  <c r="O290" i="640"/>
  <c r="O289" i="640"/>
  <c r="Q289" i="640" s="1"/>
  <c r="Q286" i="640"/>
  <c r="O286" i="640"/>
  <c r="O285" i="640"/>
  <c r="O284" i="640"/>
  <c r="Q283" i="640"/>
  <c r="O283" i="640"/>
  <c r="O282" i="640"/>
  <c r="Q282" i="640" s="1"/>
  <c r="Q281" i="640"/>
  <c r="O281" i="640"/>
  <c r="O280" i="640"/>
  <c r="Q280" i="640" s="1"/>
  <c r="Q279" i="640"/>
  <c r="O279" i="640"/>
  <c r="O278" i="640"/>
  <c r="Q278" i="640" s="1"/>
  <c r="Q277" i="640"/>
  <c r="O277" i="640"/>
  <c r="O276" i="640"/>
  <c r="Q276" i="640" s="1"/>
  <c r="Q275" i="640"/>
  <c r="O275" i="640"/>
  <c r="O274" i="640"/>
  <c r="Q274" i="640" s="1"/>
  <c r="Q273" i="640"/>
  <c r="O273" i="640"/>
  <c r="O272" i="640"/>
  <c r="Q272" i="640" s="1"/>
  <c r="Q271" i="640"/>
  <c r="O271" i="640"/>
  <c r="G271" i="640"/>
  <c r="Q270" i="640"/>
  <c r="O270" i="640"/>
  <c r="Q269" i="640"/>
  <c r="O269" i="640"/>
  <c r="Q268" i="640"/>
  <c r="O268" i="640"/>
  <c r="O267" i="640"/>
  <c r="G267" i="640"/>
  <c r="G292" i="640" s="1"/>
  <c r="Q266" i="640"/>
  <c r="O266" i="640"/>
  <c r="O255" i="640"/>
  <c r="Q255" i="640" s="1"/>
  <c r="R247" i="640"/>
  <c r="N247" i="640"/>
  <c r="G247" i="640"/>
  <c r="O246" i="640"/>
  <c r="Q246" i="640" s="1"/>
  <c r="O245" i="640"/>
  <c r="O244" i="640"/>
  <c r="Q244" i="640" s="1"/>
  <c r="Q247" i="640" s="1"/>
  <c r="S247" i="640" s="1"/>
  <c r="R241" i="640"/>
  <c r="R248" i="640" s="1"/>
  <c r="G241" i="640"/>
  <c r="G248" i="640" s="1"/>
  <c r="Q239" i="640"/>
  <c r="O239" i="640"/>
  <c r="O238" i="640"/>
  <c r="Q238" i="640" s="1"/>
  <c r="Q237" i="640"/>
  <c r="O237" i="640"/>
  <c r="O236" i="640"/>
  <c r="Q236" i="640" s="1"/>
  <c r="Q235" i="640"/>
  <c r="O235" i="640"/>
  <c r="O234" i="640"/>
  <c r="Q234" i="640" s="1"/>
  <c r="Q233" i="640"/>
  <c r="O233" i="640"/>
  <c r="G233" i="640"/>
  <c r="Q232" i="640"/>
  <c r="O232" i="640"/>
  <c r="Q231" i="640"/>
  <c r="O231" i="640"/>
  <c r="Q230" i="640"/>
  <c r="O230" i="640"/>
  <c r="Q229" i="640"/>
  <c r="O229" i="640"/>
  <c r="Q228" i="640"/>
  <c r="O228" i="640"/>
  <c r="Q227" i="640"/>
  <c r="O227" i="640"/>
  <c r="Q226" i="640"/>
  <c r="O226" i="640"/>
  <c r="Q225" i="640"/>
  <c r="O225" i="640"/>
  <c r="Q224" i="640"/>
  <c r="O224" i="640"/>
  <c r="Q223" i="640"/>
  <c r="O223" i="640"/>
  <c r="Q222" i="640"/>
  <c r="O222" i="640"/>
  <c r="Q221" i="640"/>
  <c r="O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N241" i="640" s="1"/>
  <c r="N248" i="640" s="1"/>
  <c r="Q195" i="640"/>
  <c r="O195" i="640"/>
  <c r="Q194" i="640"/>
  <c r="O194" i="640"/>
  <c r="Q193" i="640"/>
  <c r="O193" i="640"/>
  <c r="Q192" i="640"/>
  <c r="O192" i="640"/>
  <c r="N192" i="640"/>
  <c r="O191" i="640"/>
  <c r="Q191" i="640" s="1"/>
  <c r="Q190" i="640"/>
  <c r="O190" i="640"/>
  <c r="G190" i="640"/>
  <c r="Q189" i="640"/>
  <c r="O189" i="640"/>
  <c r="Q188" i="640"/>
  <c r="O188" i="640"/>
  <c r="Q187" i="640"/>
  <c r="O187" i="640"/>
  <c r="Q186" i="640"/>
  <c r="O186" i="640"/>
  <c r="Q185" i="640"/>
  <c r="O185" i="640"/>
  <c r="Q184" i="640"/>
  <c r="O184" i="640"/>
  <c r="Q183" i="640"/>
  <c r="O183" i="640"/>
  <c r="Q182" i="640"/>
  <c r="O182" i="640"/>
  <c r="Q177" i="640"/>
  <c r="O177" i="640"/>
  <c r="Q176" i="640"/>
  <c r="O176" i="640"/>
  <c r="Q175" i="640"/>
  <c r="O175" i="640"/>
  <c r="Q174" i="640"/>
  <c r="O174" i="640"/>
  <c r="Q173" i="640"/>
  <c r="O173" i="640"/>
  <c r="Q172" i="640"/>
  <c r="O172" i="640"/>
  <c r="Q171" i="640"/>
  <c r="O171" i="640"/>
  <c r="Q170" i="640"/>
  <c r="O170" i="640"/>
  <c r="Q169" i="640"/>
  <c r="O169" i="640"/>
  <c r="Q162" i="640"/>
  <c r="O162" i="640"/>
  <c r="Q161" i="640"/>
  <c r="O161" i="640"/>
  <c r="Q160" i="640"/>
  <c r="O160" i="640"/>
  <c r="Q159" i="640"/>
  <c r="O159" i="640"/>
  <c r="Q158" i="640"/>
  <c r="O158" i="640"/>
  <c r="Q157" i="640"/>
  <c r="O157" i="640"/>
  <c r="O156" i="640"/>
  <c r="O155" i="640"/>
  <c r="Q155" i="640" s="1"/>
  <c r="Q154" i="640"/>
  <c r="O154" i="640"/>
  <c r="O153" i="640"/>
  <c r="Q153" i="640" s="1"/>
  <c r="Q152" i="640"/>
  <c r="O152" i="640"/>
  <c r="O151" i="640"/>
  <c r="Q151" i="640" s="1"/>
  <c r="Q147" i="640"/>
  <c r="O147" i="640"/>
  <c r="O146" i="640"/>
  <c r="Q146" i="640" s="1"/>
  <c r="Q145" i="640"/>
  <c r="O145" i="640"/>
  <c r="O144" i="640"/>
  <c r="Q144" i="640" s="1"/>
  <c r="Q143" i="640"/>
  <c r="O143" i="640"/>
  <c r="O142" i="640"/>
  <c r="Q142" i="640" s="1"/>
  <c r="Q141" i="640"/>
  <c r="O141" i="640"/>
  <c r="O140" i="640"/>
  <c r="Q140" i="640" s="1"/>
  <c r="Q139" i="640"/>
  <c r="O139" i="640"/>
  <c r="O138" i="640"/>
  <c r="Q138" i="640" s="1"/>
  <c r="Q137" i="640"/>
  <c r="O137" i="640"/>
  <c r="O136" i="640"/>
  <c r="G136" i="640"/>
  <c r="Q136" i="640" s="1"/>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G114" i="640"/>
  <c r="Q113" i="640"/>
  <c r="O113" i="640"/>
  <c r="Q112" i="640"/>
  <c r="O112" i="640"/>
  <c r="G111" i="640"/>
  <c r="Q110" i="640"/>
  <c r="O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Q241" i="640" l="1"/>
  <c r="Q267" i="640"/>
  <c r="Q292" i="640" s="1"/>
  <c r="S292" i="640" s="1"/>
  <c r="Q248" i="640" l="1"/>
  <c r="S248" i="640" s="1"/>
  <c r="S241" i="640"/>
  <c r="Q56" i="794" l="1"/>
  <c r="Q55" i="794"/>
  <c r="P54" i="794"/>
  <c r="O54" i="794"/>
  <c r="N54" i="794"/>
  <c r="Q53" i="794"/>
  <c r="P53" i="794"/>
  <c r="Q52" i="794"/>
  <c r="P51" i="794"/>
  <c r="O51" i="794"/>
  <c r="N51" i="794"/>
  <c r="M51" i="794"/>
  <c r="Q51" i="794" s="1"/>
  <c r="Q50" i="794"/>
  <c r="Q49" i="794"/>
  <c r="P48" i="794"/>
  <c r="O48" i="794"/>
  <c r="N48" i="794"/>
  <c r="M48" i="794"/>
  <c r="Q47" i="794"/>
  <c r="Q46" i="794"/>
  <c r="O45" i="794"/>
  <c r="N45" i="794"/>
  <c r="M45" i="794"/>
  <c r="Q44" i="794"/>
  <c r="Q43" i="794"/>
  <c r="O42" i="794"/>
  <c r="N42" i="794"/>
  <c r="M42" i="794"/>
  <c r="G42" i="794"/>
  <c r="Q41" i="794"/>
  <c r="Q40" i="794"/>
  <c r="G40" i="794"/>
  <c r="O39" i="794"/>
  <c r="N39" i="794"/>
  <c r="M39" i="794"/>
  <c r="G39" i="794"/>
  <c r="Q38" i="794"/>
  <c r="G38" i="794"/>
  <c r="Q37" i="794"/>
  <c r="G37" i="794"/>
  <c r="O36" i="794"/>
  <c r="N36" i="794"/>
  <c r="M36" i="794"/>
  <c r="Q36" i="794" s="1"/>
  <c r="G36" i="794"/>
  <c r="O35" i="794"/>
  <c r="Q35" i="794" s="1"/>
  <c r="G35" i="794"/>
  <c r="O34" i="794"/>
  <c r="Q34" i="794" s="1"/>
  <c r="G34" i="794"/>
  <c r="P33" i="794"/>
  <c r="O33" i="794"/>
  <c r="N33" i="794"/>
  <c r="M33" i="794"/>
  <c r="G33" i="794"/>
  <c r="O32" i="794"/>
  <c r="N32" i="794"/>
  <c r="M32" i="794"/>
  <c r="Q32" i="794" s="1"/>
  <c r="G32" i="794"/>
  <c r="O31" i="794"/>
  <c r="N31" i="794"/>
  <c r="Q31" i="794" s="1"/>
  <c r="G31" i="794"/>
  <c r="G30" i="794"/>
  <c r="Q29" i="794"/>
  <c r="G29" i="794"/>
  <c r="Q28" i="794"/>
  <c r="G28" i="794"/>
  <c r="G27" i="794"/>
  <c r="Q26" i="794"/>
  <c r="G26" i="794"/>
  <c r="Q25" i="794"/>
  <c r="G25" i="794"/>
  <c r="P24" i="794"/>
  <c r="P30" i="794" s="1"/>
  <c r="O24" i="794"/>
  <c r="O30" i="794" s="1"/>
  <c r="N24" i="794"/>
  <c r="N30" i="794" s="1"/>
  <c r="M24" i="794"/>
  <c r="M30" i="794" s="1"/>
  <c r="G24" i="794"/>
  <c r="O23" i="794"/>
  <c r="M23" i="794"/>
  <c r="G23" i="794"/>
  <c r="O22" i="794"/>
  <c r="G22" i="794"/>
  <c r="P21" i="794"/>
  <c r="P27" i="794" s="1"/>
  <c r="O21" i="794"/>
  <c r="O27" i="794" s="1"/>
  <c r="N21" i="794"/>
  <c r="N27" i="794" s="1"/>
  <c r="M21" i="794"/>
  <c r="G21" i="794"/>
  <c r="Q20" i="794"/>
  <c r="G20" i="794"/>
  <c r="Q19" i="794"/>
  <c r="G19" i="794"/>
  <c r="P18" i="794"/>
  <c r="O18" i="794"/>
  <c r="N18" i="794"/>
  <c r="M18" i="794"/>
  <c r="Q18" i="794" s="1"/>
  <c r="G18" i="794"/>
  <c r="Q17" i="794"/>
  <c r="G17" i="794"/>
  <c r="Q16" i="794"/>
  <c r="G16" i="794"/>
  <c r="P15" i="794"/>
  <c r="O15" i="794"/>
  <c r="N15" i="794"/>
  <c r="M15" i="794"/>
  <c r="G15" i="794"/>
  <c r="P14" i="794"/>
  <c r="P23" i="794" s="1"/>
  <c r="N14" i="794"/>
  <c r="N23" i="794" s="1"/>
  <c r="M14" i="794"/>
  <c r="Q14" i="794" s="1"/>
  <c r="G14" i="794"/>
  <c r="P13" i="794"/>
  <c r="P22" i="794" s="1"/>
  <c r="N13" i="794"/>
  <c r="N22" i="794" s="1"/>
  <c r="M13" i="794"/>
  <c r="G13" i="794"/>
  <c r="Q12" i="794"/>
  <c r="E12" i="794"/>
  <c r="D12" i="794"/>
  <c r="E11" i="794"/>
  <c r="D11" i="794"/>
  <c r="G11" i="794" s="1"/>
  <c r="G10" i="794"/>
  <c r="Q21" i="794" l="1"/>
  <c r="Q33" i="794"/>
  <c r="M54" i="794"/>
  <c r="Q54" i="794" s="1"/>
  <c r="Q42" i="794"/>
  <c r="Q45" i="794"/>
  <c r="Q13" i="794"/>
  <c r="M27" i="794"/>
  <c r="Q39" i="794"/>
  <c r="Q48" i="794"/>
  <c r="G12" i="794"/>
  <c r="Q23" i="794"/>
  <c r="Q15" i="794"/>
  <c r="Q30" i="794"/>
  <c r="Q22" i="794"/>
  <c r="Q27" i="794"/>
  <c r="Q24" i="794"/>
  <c r="F265" i="316" l="1"/>
  <c r="J265" i="316" l="1"/>
  <c r="E162" i="316"/>
  <c r="G149" i="316" s="1"/>
  <c r="F197" i="316"/>
  <c r="J197" i="316" s="1"/>
  <c r="E245" i="316"/>
  <c r="I245" i="316" s="1"/>
  <c r="G154" i="316"/>
  <c r="J278" i="316"/>
  <c r="E268" i="316"/>
  <c r="C268" i="316"/>
  <c r="D248" i="316"/>
  <c r="B248" i="316"/>
  <c r="J230" i="316"/>
  <c r="E200" i="316"/>
  <c r="C200" i="316"/>
  <c r="D165" i="316"/>
  <c r="B165" i="316"/>
  <c r="K156" i="316"/>
  <c r="E156" i="316"/>
  <c r="G268" i="316"/>
  <c r="H154" i="316"/>
  <c r="K153" i="316"/>
  <c r="H153" i="316"/>
  <c r="G153" i="316"/>
  <c r="K152" i="316"/>
  <c r="F248" i="316" s="1"/>
  <c r="H152" i="316"/>
  <c r="K151" i="316"/>
  <c r="G233" i="316" s="1"/>
  <c r="H233" i="316" s="1"/>
  <c r="H151" i="316"/>
  <c r="G151" i="316"/>
  <c r="K150" i="316"/>
  <c r="G200" i="316" s="1"/>
  <c r="H150" i="316"/>
  <c r="K149" i="316"/>
  <c r="F165" i="316" s="1"/>
  <c r="H149" i="316"/>
  <c r="H156" i="316" l="1"/>
  <c r="G150" i="316"/>
  <c r="I162" i="316"/>
  <c r="G152" i="316"/>
  <c r="G156" i="316" l="1"/>
</calcChain>
</file>

<file path=xl/sharedStrings.xml><?xml version="1.0" encoding="utf-8"?>
<sst xmlns="http://schemas.openxmlformats.org/spreadsheetml/2006/main" count="2627" uniqueCount="1185">
  <si>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</si>
  <si>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</si>
  <si>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</si>
  <si>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</si>
  <si>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</si>
  <si>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</si>
  <si>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</si>
  <si>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</si>
  <si>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</si>
  <si>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</si>
  <si>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</si>
  <si>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</si>
  <si>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</si>
  <si>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</si>
  <si>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</si>
  <si>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</si>
  <si>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</si>
  <si>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</si>
  <si>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</si>
  <si>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</si>
  <si>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</si>
  <si>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</si>
  <si>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</si>
  <si>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</si>
  <si>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</si>
  <si>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</si>
  <si>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</si>
  <si>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</si>
  <si>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</si>
  <si>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</si>
  <si>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</si>
  <si>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</si>
  <si>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</si>
  <si>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</si>
  <si>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</si>
  <si>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</si>
  <si>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</si>
  <si>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</si>
  <si>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</si>
  <si>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</si>
  <si>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</si>
  <si>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</si>
  <si>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</si>
  <si>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</si>
  <si>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</si>
  <si>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</si>
  <si>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</si>
  <si>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</si>
  <si>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</si>
  <si>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</si>
  <si>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</si>
  <si>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</si>
  <si>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</si>
  <si>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</si>
  <si>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</si>
  <si>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</si>
  <si>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</si>
  <si>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</si>
  <si>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</si>
  <si>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</si>
  <si>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</si>
  <si>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</si>
  <si>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</si>
  <si>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</si>
  <si>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</si>
  <si>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</si>
  <si>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</si>
  <si>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</si>
  <si>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</si>
  <si>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</si>
  <si>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</si>
  <si>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</si>
  <si>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</si>
  <si>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</si>
  <si>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</si>
  <si>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</si>
  <si>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</si>
  <si>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</si>
  <si>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</si>
  <si>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</si>
  <si>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</si>
  <si>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</si>
  <si>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</si>
  <si>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</si>
  <si>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</si>
  <si>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</si>
  <si>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</si>
  <si>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</si>
  <si>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</si>
  <si>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</si>
  <si>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</si>
  <si>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</si>
  <si>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</si>
  <si>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</si>
  <si>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</si>
  <si>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</si>
  <si>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</si>
  <si>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</si>
  <si>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</si>
  <si>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</si>
  <si>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</si>
  <si>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</si>
  <si>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</si>
  <si>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</si>
  <si>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</si>
  <si>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</si>
  <si>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</si>
  <si>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</si>
  <si>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</si>
  <si>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</si>
  <si>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</si>
  <si>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</si>
  <si>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</si>
  <si>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</si>
  <si>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</si>
  <si>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</si>
  <si>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</si>
  <si>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</si>
  <si>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</si>
  <si>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</si>
  <si>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</si>
  <si>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</si>
  <si>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</si>
  <si>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</si>
  <si>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</si>
  <si>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</si>
  <si>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</si>
  <si>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</si>
  <si>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</si>
  <si>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</si>
  <si>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</si>
  <si>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</si>
  <si>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</si>
  <si>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</si>
  <si>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</si>
  <si>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</si>
  <si>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</si>
  <si>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</si>
  <si>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</si>
  <si>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</si>
  <si>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</si>
  <si>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</si>
  <si>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</si>
  <si>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</si>
  <si>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</si>
  <si>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</si>
  <si>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</si>
  <si>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</si>
  <si>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</si>
  <si>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</si>
  <si>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</si>
  <si>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</si>
  <si>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</si>
  <si>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</si>
  <si>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</si>
  <si>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</si>
  <si>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</si>
  <si>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</si>
  <si>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</si>
  <si>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</si>
  <si>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</si>
  <si>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</si>
  <si>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</si>
  <si>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</si>
  <si>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</si>
  <si>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</si>
  <si>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</si>
  <si>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</si>
  <si>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</si>
  <si>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</si>
  <si>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</si>
  <si>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</si>
  <si>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</si>
  <si>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</si>
  <si>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</si>
  <si>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</si>
  <si>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</si>
  <si>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</si>
  <si>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</si>
  <si>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</si>
  <si>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</si>
  <si>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</si>
  <si>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</si>
  <si>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</si>
  <si>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</si>
  <si>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</si>
  <si>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</si>
  <si>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</si>
  <si>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</si>
  <si>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</si>
  <si>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</si>
  <si>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</si>
  <si>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</si>
  <si>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</si>
  <si>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</si>
  <si>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</si>
  <si>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</si>
  <si>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</si>
  <si>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</si>
  <si>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</si>
  <si>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</si>
  <si>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</si>
  <si>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</si>
  <si>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</si>
  <si>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</si>
  <si>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</si>
  <si>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</si>
  <si>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</si>
  <si>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</si>
  <si>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</si>
  <si>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</si>
  <si>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</si>
  <si>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</si>
  <si>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</si>
  <si>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</si>
  <si>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</si>
  <si>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</si>
  <si>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</si>
  <si>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</si>
  <si>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</si>
  <si>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</si>
  <si>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</si>
  <si>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</si>
  <si>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</si>
  <si>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</si>
  <si>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</si>
  <si>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</si>
  <si>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</si>
  <si>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</si>
  <si>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</si>
  <si>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</si>
  <si>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</si>
  <si>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</si>
  <si>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</si>
  <si>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</si>
  <si>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</si>
  <si>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</si>
  <si>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</si>
  <si>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</si>
  <si>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</si>
  <si>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</si>
  <si>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</si>
  <si>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</si>
  <si>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</si>
  <si>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</si>
  <si>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</si>
  <si>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</si>
  <si>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</si>
  <si>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</si>
  <si>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</si>
  <si>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</si>
  <si>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</si>
  <si>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</si>
  <si>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</si>
  <si>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</si>
  <si>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</si>
  <si>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</si>
  <si>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</si>
  <si>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</si>
  <si>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</si>
  <si>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</si>
  <si>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</si>
  <si>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</si>
  <si>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</si>
  <si>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</si>
  <si>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</si>
  <si>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</si>
  <si>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</si>
  <si>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</si>
  <si>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</si>
  <si>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</si>
  <si>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</si>
  <si>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</si>
  <si>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</si>
  <si>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</si>
  <si>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</si>
  <si>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</si>
  <si>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</si>
  <si>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</si>
  <si>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</si>
  <si>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</si>
  <si>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</si>
  <si>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</si>
  <si>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</si>
  <si>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</si>
  <si>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</si>
  <si>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</si>
  <si>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</si>
  <si>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</si>
  <si>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</si>
  <si>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</si>
  <si>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</si>
  <si>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</si>
  <si>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</si>
  <si>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</si>
  <si>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</si>
  <si>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</si>
  <si>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</si>
  <si>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</si>
  <si>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</si>
  <si>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</si>
  <si>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</si>
  <si>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</si>
  <si>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</si>
  <si>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</si>
  <si>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</si>
  <si>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</si>
  <si>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</si>
  <si>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</si>
  <si>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</si>
  <si>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</si>
  <si>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</si>
  <si>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</si>
  <si>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</si>
  <si>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</si>
  <si>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</si>
  <si>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</si>
  <si>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</si>
  <si>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</si>
  <si>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</si>
  <si>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</si>
  <si>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</si>
  <si>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</si>
  <si>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</si>
  <si>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</si>
  <si>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</si>
  <si>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</si>
  <si>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</si>
  <si>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</si>
  <si>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</si>
  <si>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</si>
  <si>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</si>
  <si>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</si>
  <si>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</si>
  <si>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</si>
  <si>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</si>
  <si>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</si>
  <si>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</si>
  <si>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</si>
  <si>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</si>
  <si>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</si>
  <si>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</si>
  <si>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</si>
  <si>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</si>
  <si>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</si>
  <si>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</si>
  <si>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</si>
  <si>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</si>
  <si>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</si>
  <si>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</si>
  <si>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</si>
  <si>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</si>
  <si>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</si>
  <si>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</si>
  <si>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</si>
  <si>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</si>
  <si>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</si>
  <si>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</si>
  <si>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</si>
  <si>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</si>
  <si>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</si>
  <si>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</si>
  <si>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</si>
  <si>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</si>
  <si>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</si>
  <si>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</si>
  <si>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</si>
  <si>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</si>
  <si>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</si>
  <si>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</si>
  <si>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</si>
  <si>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</si>
  <si>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</si>
  <si>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</si>
  <si>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</si>
  <si>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</si>
  <si>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</si>
  <si>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</si>
  <si>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</si>
  <si>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</si>
  <si>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</si>
  <si>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</si>
  <si>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</si>
  <si>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</si>
  <si>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</si>
  <si>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</si>
  <si>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</si>
  <si>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</si>
  <si>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</si>
  <si>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</si>
  <si>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</si>
  <si>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</si>
  <si>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</si>
  <si>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</si>
  <si>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</si>
  <si>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</si>
  <si>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</si>
  <si>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</si>
  <si>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</si>
  <si>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</si>
  <si>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</si>
  <si>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</si>
  <si>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</si>
  <si>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</si>
  <si>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</si>
  <si>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</si>
  <si>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</si>
  <si>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</si>
  <si>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</si>
  <si>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</si>
  <si>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</si>
  <si>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</si>
  <si>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</si>
  <si>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</si>
  <si>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</si>
  <si>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</si>
  <si>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</si>
  <si>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</si>
  <si>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</si>
  <si>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</si>
  <si>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</si>
  <si>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</si>
  <si>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</si>
  <si>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</si>
  <si>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</si>
  <si>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</si>
  <si>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</si>
  <si>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</si>
  <si>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</si>
  <si>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</si>
  <si>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</si>
  <si>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</si>
  <si>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</si>
  <si>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</si>
  <si>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</si>
  <si>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</si>
  <si>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</si>
  <si>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</si>
  <si>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</si>
  <si>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</si>
  <si>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</si>
  <si>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</si>
  <si>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</si>
  <si>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</si>
  <si>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</si>
  <si>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</si>
  <si>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</si>
  <si>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</si>
  <si>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</si>
  <si>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</si>
  <si>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</si>
  <si>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</si>
  <si>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</si>
  <si>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</si>
  <si>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</si>
  <si>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</si>
  <si>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</si>
  <si>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</si>
  <si>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</si>
  <si>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</si>
  <si>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</si>
  <si>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</si>
  <si>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</si>
  <si>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</si>
  <si>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</si>
  <si>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</si>
  <si>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</si>
  <si>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</si>
  <si>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</si>
  <si>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</si>
  <si>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</si>
  <si>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</si>
  <si>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</si>
  <si>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</si>
  <si>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</si>
  <si>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</si>
  <si>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</si>
  <si>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</si>
  <si>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</si>
  <si>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</si>
  <si>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</si>
  <si>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</si>
  <si>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</si>
  <si>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</si>
  <si>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</si>
  <si>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</si>
  <si>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</si>
  <si>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</si>
  <si>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</si>
  <si>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</si>
  <si>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</si>
  <si>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</si>
  <si>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</si>
  <si>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</si>
  <si>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</si>
  <si>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</si>
  <si>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</si>
  <si>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</si>
  <si>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</si>
  <si>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</si>
  <si>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</si>
  <si>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</si>
  <si>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</si>
  <si>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</si>
  <si>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</si>
  <si>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</si>
  <si>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</si>
  <si>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</si>
  <si>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</si>
  <si>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</si>
  <si>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</si>
  <si>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</si>
  <si>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</si>
  <si>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</si>
  <si>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</si>
  <si>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</si>
  <si>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</si>
  <si>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</si>
  <si>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</si>
  <si>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</si>
  <si>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</si>
  <si>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</si>
  <si>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</si>
  <si>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</si>
  <si>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</si>
  <si>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</si>
  <si>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</si>
  <si>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</si>
  <si>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</si>
  <si>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</si>
  <si>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</si>
  <si>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</si>
  <si>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</si>
  <si>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</si>
  <si>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</si>
  <si>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</si>
  <si>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</si>
  <si>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</si>
  <si>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</si>
  <si>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</si>
  <si>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</si>
  <si>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</si>
  <si>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</si>
  <si>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</si>
  <si>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</si>
  <si>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</si>
  <si>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</si>
  <si>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</si>
  <si>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</si>
  <si>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</si>
  <si>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</si>
  <si>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</si>
  <si>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</si>
  <si>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</si>
  <si>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</si>
  <si>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</si>
  <si>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</si>
  <si>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</si>
  <si>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</si>
  <si>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</si>
  <si>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</si>
  <si>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</si>
  <si>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</si>
  <si>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</si>
  <si>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</si>
  <si>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</si>
  <si>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</si>
  <si>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</si>
  <si>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</si>
  <si>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</si>
  <si>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</si>
  <si>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</si>
  <si>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</si>
  <si>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</si>
  <si>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</si>
  <si>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</si>
  <si>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</si>
  <si>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</si>
  <si>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</si>
  <si>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</si>
  <si>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</si>
  <si>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</si>
  <si>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</si>
  <si>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</si>
  <si>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</si>
  <si>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</si>
  <si>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</si>
  <si>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</si>
  <si>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</si>
  <si>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</si>
  <si>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</si>
  <si>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</si>
  <si>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</si>
  <si>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</si>
  <si>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</si>
  <si>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</si>
  <si>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</si>
  <si>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</si>
  <si>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</si>
  <si>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</si>
  <si>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</si>
  <si>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</si>
  <si>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</si>
  <si>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</si>
  <si>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</si>
  <si>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</si>
  <si>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</si>
  <si>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</si>
  <si>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</si>
  <si>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</si>
  <si>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</si>
  <si>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</si>
  <si>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</si>
  <si>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</si>
  <si>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</si>
  <si>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</si>
  <si>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</si>
  <si>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</si>
  <si>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</si>
  <si>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</si>
  <si>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</si>
  <si>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</si>
  <si>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</si>
  <si>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</si>
  <si>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</si>
  <si>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</si>
  <si>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</si>
  <si>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</si>
  <si>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</si>
  <si>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</si>
  <si>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</si>
  <si>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</si>
  <si>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</si>
  <si>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</si>
  <si>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</si>
  <si>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</si>
  <si>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</si>
  <si>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</si>
  <si>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</si>
  <si>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</si>
  <si>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</si>
  <si>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</si>
  <si>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</si>
  <si>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</si>
  <si>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</si>
  <si>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</si>
  <si>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</si>
  <si>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</si>
  <si>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</si>
  <si>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</si>
  <si>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</si>
  <si>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</si>
  <si>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</si>
  <si>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</si>
  <si>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</si>
  <si>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</si>
  <si>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</si>
  <si>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</si>
  <si>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</si>
  <si>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</si>
  <si>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</si>
  <si>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</si>
  <si>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</si>
  <si>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</si>
  <si>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</si>
  <si>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</si>
  <si>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</si>
  <si>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</si>
  <si>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</si>
  <si>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</si>
  <si>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</si>
  <si>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</si>
  <si>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</si>
  <si>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</si>
  <si>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</si>
  <si>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</si>
  <si>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</si>
  <si>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</si>
  <si>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</si>
  <si>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</si>
  <si>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</si>
  <si>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</si>
  <si>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</si>
  <si>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</si>
  <si>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</si>
  <si>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</si>
  <si>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</si>
  <si>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</si>
  <si>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Ampliación Puente La Guaira UF2.1</t>
  </si>
  <si>
    <t xml:space="preserve">Observaciones: </t>
  </si>
  <si>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</si>
  <si>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</si>
  <si>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</si>
  <si>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</si>
  <si>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</si>
  <si>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</si>
  <si>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</si>
  <si>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</si>
  <si>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</si>
  <si>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</si>
  <si>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</si>
  <si>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</si>
  <si>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</si>
  <si>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</si>
  <si>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</si>
  <si>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</si>
  <si>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</si>
  <si>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</si>
  <si>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</si>
  <si>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</si>
  <si>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</si>
  <si>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</si>
  <si>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</si>
  <si>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</si>
  <si>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</si>
  <si>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</si>
  <si>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</si>
  <si>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</si>
  <si>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 xml:space="preserve">NA </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</si>
  <si>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</si>
  <si>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</si>
  <si>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</si>
  <si>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</si>
  <si>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</si>
  <si>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</si>
  <si>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</si>
  <si>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</si>
  <si>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</si>
  <si>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</si>
  <si>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</si>
  <si>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</si>
  <si>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</si>
  <si>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</si>
  <si>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</si>
  <si>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</si>
  <si>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</si>
  <si>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</si>
  <si>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</si>
  <si>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</si>
  <si>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</si>
  <si>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</si>
  <si>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</si>
  <si>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</si>
  <si>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</si>
  <si>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</si>
  <si>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</si>
  <si>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</si>
  <si>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</si>
  <si>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</si>
  <si>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</si>
  <si>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</si>
  <si>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</si>
  <si>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</si>
  <si>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</si>
  <si>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</si>
  <si>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</si>
  <si>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</si>
  <si>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</si>
  <si>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</si>
  <si>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</si>
  <si>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</si>
  <si>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</si>
  <si>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</si>
  <si>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</si>
  <si>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</si>
  <si>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</si>
  <si>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Boxculvert # 106</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</si>
  <si>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</si>
  <si>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</si>
  <si>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</si>
  <si>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</si>
  <si>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</si>
  <si>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</si>
  <si>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</si>
  <si>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</si>
  <si>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</si>
  <si>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</si>
  <si>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</si>
  <si>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</si>
  <si>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</si>
  <si>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 xml:space="preserve">Seguimiento semanal  PQRS del proyecto </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</si>
  <si>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</si>
  <si>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</si>
  <si>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</si>
  <si>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</si>
  <si>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</si>
  <si>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</si>
  <si>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</si>
  <si>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</si>
  <si>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Construcción canaleta perimetral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</si>
  <si>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</si>
  <si>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</si>
  <si>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</si>
  <si>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</si>
  <si>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</si>
  <si>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</si>
  <si>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</si>
  <si>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</si>
  <si>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</si>
  <si>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</si>
  <si>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</si>
  <si>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</si>
  <si>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PK 22+150 a 22+500</t>
  </si>
  <si>
    <t xml:space="preserve">PK 31+000 </t>
  </si>
  <si>
    <t>PK 31+250</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</si>
  <si>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t>
    </r>
  </si>
  <si>
    <t>Puente PK 18+293 UF2.1 ESTRIBO 1.  Acabados finales Estribo.</t>
  </si>
  <si>
    <t>Puente PK 18+293 UF2.1 . Vista panorámica. Infraestructura terminada.</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</si>
  <si>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</si>
  <si>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</si>
  <si>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</si>
  <si>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</si>
  <si>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</si>
  <si>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</si>
  <si>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</si>
  <si>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</si>
  <si>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</si>
  <si>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PK 1+800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</si>
  <si>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</si>
  <si>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</si>
  <si>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</si>
  <si>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</si>
  <si>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</si>
  <si>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</si>
  <si>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20+650</t>
  </si>
  <si>
    <t>Curado de granulares + Mezcla asfáltica intermedia - CD</t>
  </si>
  <si>
    <t>Terraplén y Drenajes - CD</t>
  </si>
  <si>
    <t>Trabajos de excavación, de llenos - Reconstrucción de box - Sitio cercano a la planta de asfaltos.</t>
  </si>
  <si>
    <t>Colocación de capa asfáltica MSC-25 + Construcción canal perimetral - CD</t>
  </si>
  <si>
    <t>PK 30+500 CI</t>
  </si>
  <si>
    <t>Reforzamiento de talud</t>
  </si>
  <si>
    <t>PK 0+480</t>
  </si>
  <si>
    <t>PK 0+550</t>
  </si>
  <si>
    <t>EXCAVACION,  LLENOS Y DRENAJE - CD</t>
  </si>
  <si>
    <t>SEGURIDAD VIAL</t>
  </si>
  <si>
    <t>UF 1  - PR 39+700.CONTROL VEHICULAR.</t>
  </si>
  <si>
    <t>PK 0+950</t>
  </si>
  <si>
    <t>Terraplén y aplicación de granulares - CI</t>
  </si>
  <si>
    <t>Aplicación de capa asfáltica - Drenajes</t>
  </si>
  <si>
    <t xml:space="preserve">Finalizada la obra, el frente de obra se tiene como centro de acopio de materiales y estacionamiento de varios equipos de construcción. </t>
  </si>
  <si>
    <t>Se adecua el terreno (mediante perfilación) para la construcción de cunetas en concreto. Sector Eutimio.</t>
  </si>
  <si>
    <t>PK 10+750</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</si>
  <si>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</si>
  <si>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</si>
  <si>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</si>
  <si>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</si>
  <si>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</si>
  <si>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</si>
  <si>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</si>
  <si>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</si>
  <si>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</si>
  <si>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Puente PK 8+800 UF 1-   PILA 5. Demolición parcial de viga cabezal.</t>
  </si>
  <si>
    <t>Puente PK 20+680 UF 2.1   PILA 2. Se funde viga cabezal, encofrado de pedestales y topes sísmicos.</t>
  </si>
  <si>
    <t xml:space="preserve">Puente PK 33+100 UF 2.1-  TRAMO 2--VIGAS.  Instalación de Vigas prefabricadas sobre apoyos de neopreno en vano 2.  </t>
  </si>
  <si>
    <t>Ampliación Puente PK18+700 UF2.1 La Muñóz II. Instalación de baranda vehicular, carril izquierdo.</t>
  </si>
  <si>
    <t xml:space="preserve">PK12+485 - UF3.1D - Excavación a partir del punto de entronque, galería peatonal N°5. Túnel en funcionamiento. </t>
  </si>
  <si>
    <t xml:space="preserve">PK12+905 - UF3.1D - Excavación a partir del punto de entronque, galería vehicular N°3. Túnel en funcionamiento. </t>
  </si>
  <si>
    <t>Programa 2. Capacitación personal vinculado al proyecto.</t>
  </si>
  <si>
    <t>Socialización del protocolo de bioseguridad al personal vinculado UF 2.1</t>
  </si>
  <si>
    <t>Consultas Previas</t>
  </si>
  <si>
    <t>Lugar: CCO Santa fe, Seguimiento PQRS del proyecto.</t>
  </si>
  <si>
    <t>Lugar: UF 2.1 Socialización protocolo de bioseguridad al personal vinculado</t>
  </si>
  <si>
    <t>REUNIONES/ACTIVIDADES</t>
  </si>
  <si>
    <t>PK</t>
  </si>
  <si>
    <t xml:space="preserve">Sobre este tramo se realizan llenos mecánicos para llegar a la cota de sub rasante. Se procederá a extender y compactar los granulares seleccionados para ir conformando el paquete estructural del pavimento flexible. </t>
  </si>
  <si>
    <t xml:space="preserve">Retorno vial, La Aldea. </t>
  </si>
  <si>
    <t>Finalizada la obra, este lugar se tiene como centro de acopio de materiales y estacionamiento de varios equipos de construcción. Hay también acopio de vigas pretensadas para los puentes cercanos. Sobre el PK mayor se realizan perforaciones sobre la cara del talud que da apoyo a la vía existente, se colocaran pernos pasivos se anclaje y drenes sub horizontales.</t>
  </si>
  <si>
    <t>Box Doña Rosa - Excavación mecánica, muro escollera</t>
  </si>
  <si>
    <t>PK 16+300</t>
  </si>
  <si>
    <t xml:space="preserve">Box # 072 + disipador </t>
  </si>
  <si>
    <t>Hay cortes mecánicos en la base del talud (buscando cota de sub rasante) a fin de hacer la caja para colocar pétreos seleccionados.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</si>
  <si>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ZODME 10A</t>
  </si>
  <si>
    <t xml:space="preserve">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 </t>
  </si>
  <si>
    <t>PK 21+600 CD</t>
  </si>
  <si>
    <t>Corte de talud</t>
  </si>
  <si>
    <t>Trabajos terminados.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t>
  </si>
  <si>
    <t xml:space="preserve">Sobre uno de los anillos se realiza el extendido con motoniveladora de llenos para unir los trabajos con el Box de Piedras verdes. </t>
  </si>
  <si>
    <t>PK 24+600 (o PR 14+000)</t>
  </si>
  <si>
    <t>Talud protegido - Pernos, CI</t>
  </si>
  <si>
    <t xml:space="preserve">PK 25+400 </t>
  </si>
  <si>
    <t>Plataforma talud perfilado</t>
  </si>
  <si>
    <t>PK 27+400</t>
  </si>
  <si>
    <t>Granulares y mezcla asfáltica intermedia</t>
  </si>
  <si>
    <t>Actividad de perforación para pernos pasivos de L= 9 m. Se utiliza equipo suspendido. El talud de corte que se interviene, es sobre la actual vía. Sector Tierra Mítica.</t>
  </si>
  <si>
    <t>PK 0+650/700 CI</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</si>
  <si>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adecua una sección de la vía para el paso vehicular y poder intervenir la CD. Se trabaja con personal PARE/SIGA</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</si>
  <si>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6 se funden. Se está realizando la elevación de las columnas de los Caissons a nivel de construcción del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 Instalación de plataforma para construcción de dovela sobre Pila y dovelas N°1 en voladizos 3 y 4. Se instala acero de refuerzo en la losa inferior y muros. Se funde losa inferior.</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</si>
  <si>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t>
    </r>
    <r>
      <rPr>
        <sz val="11"/>
        <color rgb="FFFF0000"/>
        <rFont val="Arial"/>
        <family val="2"/>
      </rPr>
      <t xml:space="preserve"> Instalación acero de refuerzo y encofrado de New Jersey por ambos costados y se funden módulos.</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</si>
  <si>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t>
    </r>
  </si>
  <si>
    <t>Puente PK 6+900 UF 1-  PILA 1. Instalación acero de refuerzo Dado.</t>
  </si>
  <si>
    <t>Puente PK 9+150 UF 1-  PILA 2. Instalación acero de refuerzo caisson 6.</t>
  </si>
  <si>
    <t>Ampliación Puente PK2+430 UF1 Quebrada La Cola. Demolición  de losa existente sobre Vigas vano 1.</t>
  </si>
  <si>
    <t>Ampliación Puente PK2+430 UF1 Quebrada La Cola. Instalación de plataforma para construcción de voladizos..</t>
  </si>
  <si>
    <t>UF 3 - PR 42+300. TÚNEL EN OPERACIÓN NORMAL.</t>
  </si>
  <si>
    <t>OBSERVACIONES: El Predio MAR1_UF2_171 se afectó nuevamente con oficio 02-01-20200617001734</t>
  </si>
  <si>
    <t>Programa 5. Acompañamiento a la gestión institucional</t>
  </si>
  <si>
    <t xml:space="preserve">
Para la UF3.1.B  Se continuó  la excavación por medios Mixto (excavación mecánica y perforación y voladura), del túnel  principal,  sin atrasos evidentes.
</t>
  </si>
  <si>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SB-3</t>
    </r>
    <r>
      <rPr>
        <sz val="12"/>
        <rFont val="Arial"/>
        <family val="2"/>
      </rPr>
      <t xml:space="preserve"> (Portal Medellín).
Actividades de construcción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</si>
  <si>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perforación y voladura en túnel principal- Sección - completa, </t>
    </r>
    <r>
      <rPr>
        <sz val="12"/>
        <color rgb="FFFF0000"/>
        <rFont val="Arial"/>
        <family val="2"/>
      </rPr>
      <t>Tipo SC-4R</t>
    </r>
    <r>
      <rPr>
        <sz val="12"/>
        <rFont val="Arial"/>
        <family val="2"/>
      </rPr>
      <t xml:space="preserve">, (Portal Santa Fe).
</t>
    </r>
  </si>
  <si>
    <t>PK 0+804 - UF3.1A - Acopio temporal de material de rezaga. Portal Medellín.</t>
  </si>
  <si>
    <t xml:space="preserve">PK13+430 - UF3.1D - Construcción galería peatonal N°6. Túnel en funcionamiento. </t>
  </si>
  <si>
    <t>PK3+670- UF3.1B - Relanzado de concreto en pateros, sección sostenimiento tipo SB-3. Portal Santa Fe.</t>
  </si>
  <si>
    <t>PK3+200- UF3.1B - Pateros con escaso concreto de sostenimiento, sección sostenimiento tipo SB-3. Portal Santa Fe.</t>
  </si>
  <si>
    <t>PK3+143- UF3.1B - Secciones de arcos THN-29 para instalación, sección sostenimiento tipo SC-4R. Portal Santa Fe.</t>
  </si>
  <si>
    <t>Del 02/07/20
al 08/07/20</t>
  </si>
  <si>
    <t>Se continua la construcción del disipador escalonado por la margen del PK mayor (hasta el fondo de la cañada) y se termino la construcción de ODT con tubería Titan x 1500 mm. (# 008); habrá un buzón y un canal de conexión con la ODT existente. Los trabajos de demolición (viviendas / negocios sobre el PK 0+730) se siguen ejecutando y se utiliza una CAT sobre orugas. Este sector será conectado con la rasante de las obras del PR 0+736 en adelante. Este frente de obra corresponde al Sector del Arriero.</t>
  </si>
  <si>
    <t>Después de realizar la colocación de la capa intermedia asfáltica, tipo MSC-25 se continua con la construcción de cunetas en concreto de sección triangular (o en L) con ancho de 1 m. Sector planta #1 de concretos - La Volcana</t>
  </si>
  <si>
    <t xml:space="preserve">Se realizo la colocación de la capa intermedia de mezcla asfáltica tipo MSC-25 que incluyo un tramo para acceso a vía veredal. Se inicia la construcción de las cunetas laterales. Sector de La Volcana - Guayabal. </t>
  </si>
  <si>
    <t xml:space="preserve">Se trabaja en traslados de elementos prefabricados. Se realiza trabajos paisajísticos como la siembra de palmas, que estaban en el PK 0+500. Se hace uso de una grúa. </t>
  </si>
  <si>
    <t>Corte de talud (perfilación) - Pavimento veredal rígido</t>
  </si>
  <si>
    <t>Se ha terminado el perfilado del talud, se utilizo en su perfilación una CAT 330 D2L. El material cortado se llevo a los frentes de llenos estructurales debido a que el material extraído muestra signos de dureza. Sector Mestizal I.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También hubo colocación de postes en concreto sobre la plataforma de la calzada, para instalar luminarias.</t>
  </si>
  <si>
    <t>Se continua la excavación mecánica sobre la calzada izquierda incluyendo su descapote, se hace uso de una CAT sobre orugas. Los materiales estériles se llevan a las ZODME. Sobre el contorno del box se armaron los filtros laterales utilizando geotextil + tubos ranurados + piedra filtro. Hay acopio de material rocoso producto de la rezaga del túnel para iniciar un muro escollera. Sector Doña Rosa.</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</si>
  <si>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</si>
  <si>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t>
  </si>
  <si>
    <t>Continuo el corte mecánico con CAT y retiro de material. 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A un corto tramo se le coloco la capa intermedia de mezcla asfáltica tipo MSC-25. Se trabaja con CATs sobre orugas, volquetas y perforadora auto propulsada, también hay personal PARE / SIGA. Sector Tamarindos / Comfenalco.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</si>
  <si>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continuo la construcción del box culvert # 067, se fundió la placa aérea. Se encuentra pendiente iniciar la construcción de los filtros laterales, su impermeabilización y los llenos laterales. Sector La Bloquera.</t>
  </si>
  <si>
    <t xml:space="preserve">Continúan los trabajos de llenos en los costados laterales del disipador y en la parte alta sobre el box construido. Se esta utilizando material de rezaga proveniente del túnel. Se incluyeron terrazas para evitar el derrame de llenos sobre el disipador. Se trabaja con maquinaria pesada (bulldozer CAT  D6T y vibro Hamm).  Sector Carpintería  </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</si>
  <si>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</si>
  <si>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</si>
  <si>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</si>
  <si>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Llenos y redes ITS. - CD</t>
  </si>
  <si>
    <t xml:space="preserve">Se realizaron llenos mecánicos compactados. Se colocaron capas de material seleccionado y se instalaron redes ITS. Los granulares se imprimaron con emulsión asfáltica, pronto se procederá a al colocación y extensión de la capa intermedia asfáltica. </t>
  </si>
  <si>
    <t>Excavación y Llenos (incluye talud perfilado) - CD</t>
  </si>
  <si>
    <t xml:space="preserve">Hubo corte de talud. Se realizo extendido de materiales seleccionados después de encontrada la cota de sub rasante. Hay extendido con bulldozer John Deere y se compacta con vibro Hamm. Lluvias afectan trabajos. </t>
  </si>
  <si>
    <t>Excavación / Rellenos de terraplén / Drenajes - CD</t>
  </si>
  <si>
    <t>Actividad de lleno y compactación material (cerca a acceso hacia el conjunto residencial Palmeras 1). Ahí se realiza la construcción de la ODT # 077 x 900 mm. Sobre el talud del terraplén, se construyen cunetas (en concreto) sobre las bermas intermedias y bajantes. El material para llenos se trae de Tamarindos.
Hacia el PK menor o 18+350 se colocaron los granulares seleccionados que son los que componen la estructura del pavimento flexible, hubo imprimación en emulsión asfáltica lenta y se procedió a colocar la capa intermedia de mezcla asfáltica. Hubo excavación, construcción y tendido de tuberías para las redes ITS.  En el PK 18+800 se coloco tubería Titan acampanada x 900 mm., para construir la ODT # 079. Lluvias afectan trabajos. Este sitio es anexo a la UF-2.1 y a la zona urbana de San Jerónimo.</t>
  </si>
  <si>
    <t>Se continua actividad de corte mecánico con CAT y retiro de material. El talud expuesto lo componen suelos fácilmente erosionables. También se realiza la construcción de filtros laterales utilizando geodren planar + tubería ranurada x 6" + piedra filtro. Lluvias afectan movimiento de tierras. Sector o Zona Urbana de San Jerónimo y limites con la UF-1.0</t>
  </si>
  <si>
    <t>PK 18+300  CI</t>
  </si>
  <si>
    <t>Corte, perfilado de talud + demoliciones</t>
  </si>
  <si>
    <t>Se continua actividad de demolición de estructuras (negocios / viviendas) y corte talud con el uso de CAT. Permitirá dar espacio para el inicio de puente La Muñoz I (sobre el estribo # 1).</t>
  </si>
  <si>
    <t xml:space="preserve">Excavaciones mecánicas CI, como solución de la intersección en superficie - Boxculvert # 209 - Zona urbana de San Jerónimo </t>
  </si>
  <si>
    <t xml:space="preserve">Hay trabajos en superficie (con CAT sobre orugas) de lo que será la futura intersección en la zona urbana de San Jerónimo. Se canalizo un tramo de la Qda. La Muñoz I, utilizando tubería Titan x 1500 mm. Se funden para el box, tramos de losa de contra piso y de muros verticales  (utilizando concreto acelerado de 28 MPa, y sobre un concreto pobre o de limpieza de 14 MPa). Se instalan cortinas de aceros y se  funde tramos de muros verticales y a estos ya acabados, se les realiza su impermeabilización aplicándoles pintura bituminosa negra. Se continua excavación para su alargue y se realiza instalación de la cimbra para armar hierros de la losa superior que tendrá un espesor de 50 cm. en la clave y de 70 cm en el patín. El box se construirá con un total de 5 módulos y sus dimensiones finales serán:  L = 90 m x H = 5.5 m "gálibo" x Ancho = 6. 0 m. Lluvias siguen afectando trabajos con la llegada y deposito de escombros, sedimentos y barro.  </t>
  </si>
  <si>
    <t>Se inician actividades de excavación mecánica con el uso de martillo hidráulico montado sobre el brazo de excavadora CAT. Se aprovecha el corte para realizar la construcción de estribo # 1 del puente del PK 21+840. Sector Francés - Meloneras. Se trabaja con personal PARE / SIGA.</t>
  </si>
  <si>
    <t>PK 22+600</t>
  </si>
  <si>
    <t xml:space="preserve">Capa asfáltica - Demarcación horizontal </t>
  </si>
  <si>
    <t>Actividad de demarcación (pre punteo) para posterior desvió vehicular. Así se dará inicio a nuevos trabajos (a un largo trayecto) y realizar intervenciones sobre la calzada izquierda hoy en uso. Se tiene programado iniciar el desvío del transito a partir de julio 13. Sector El Sapo - Meloneras.</t>
  </si>
  <si>
    <t>Luego de realizar la aplicación de mezcla asfáltica tipo MSC-25 (con equipo finisher y compactadores liso y llantas) y de construir cunetas laterales en concreto se hace la demarcación (pre punteo) para posterior desvió vehicular. Así se dará inicio a nuevos trabajos (a un largo trayecto) y realizar intervenciones sobre la calzada izquierda hoy en uso.</t>
  </si>
  <si>
    <t xml:space="preserve">Se continuo la realización de llenos con material seleccionado traído del corte de Ahuyamal. En la pata del terraplén se sigue construyendo un canal (tipo cárcamo) en concreto y utilizando paneles de malla electrosoldada. Para evitar la socavación del Rio Aurrá, pronto se construirán unos flexocretos. Sobre la calzada nueva y en tramos de la vía existente (y con dirección hacia el PK menor), se realizo demarcación horizontal para realizar un desvío y poder dar aviso a los usuarios con vehículos que quieran dirigirse hacia Sopetrán o para tomar la vía antigua a San Jerónimo o viceversa. </t>
  </si>
  <si>
    <t xml:space="preserve">Se fundió losa superior del Box culvert. Se utilizo concreto premezclado de 28 MPa x 8" de asentamiento. Se le hizo la imprimación con pintura bituminosa negra. También se le construyen los sub drenes laterales. Para su encole se armaron hierros de la placa de piso y de las aletas, se utiliza acero corrugado con Fy= 60 000 psi. Por lo tanto se realizan llenos mecánicos junto con el frente de obra del retorno #2. </t>
  </si>
  <si>
    <t>Se sigue realizando el lleno y extensión de material terreo y también se acondiciona el acceso a Sindelhato. Se realiza actividad de excavación para instalación de tubería transversal y de una tubería longitudinal x 900 mm uniendo las ODT´s # 112, 113 y 114. También se construyen buzones en la ODT # 112 y # 114. Se habilitan entradas (a un nivel mas bajo) para fincas sobre el CD.</t>
  </si>
  <si>
    <t xml:space="preserve">Se realiza actividad de inyección de pernos pasivos de anclaje, se utiliza equipo auto propulsado. Se trabaja con personal PARE / SIGA. </t>
  </si>
  <si>
    <t xml:space="preserve">Inactivo. 
Una vez colocados los granulares y su respectiva imprimación con emulsión, se llevo a cabo la colocación de la capa intermedia de mezcla asfáltica MSC-25 </t>
  </si>
  <si>
    <t xml:space="preserve">Realizadas la totalidad de los cortes y la colocación de los granulares de la estructura del pavimento flexible, se procedió a colocar la capa intermedia de mezcla asfáltica tipo MSC-25. Hubo previa imprimación de granulares con emulsión asfáltica. Hay construcción de cunetas laterales en la zona intervenida. Sector Ahuyamal. </t>
  </si>
  <si>
    <t xml:space="preserve">Se realiza la conexión entre ODT´s tipo Box. Al tramo del box reconstruido se le construyen sus drenajes laterales previa impermeabizacion de sus paredes y la colocación de paneles de geodren planar (lamidren). Hacia el PK menor (o PK 26+300 CI), realizada la instalación de material de base granular y su imprimación, se coloco la capa intermedia asfáltica MSC- 25 y ahora se construyen cunetas triangulares, frente a la Zodme #16. Sobre el nuevo separador vial se vierten térreos orgánicos para trabajos de paisajismo. </t>
  </si>
  <si>
    <t xml:space="preserve">Se funde muro y se empalma con tubería instalada para continuar desagüe perimetral, se instala tubería de 900 mm (en 35 und). Se trabaja en las ODT  # 139, # 140 y # 141. Se trabaja en buzón y disipador, se encofra para muros de descole de ODT# 139. Se continua construcción de cunetas laterales en ambas "nuevas" calzadas, serán de sección triangular; se utiliza concreto premezclado de 21 MPa. </t>
  </si>
  <si>
    <t xml:space="preserve">Se continua  actividad de instalación de acero para canal perimetral y se funde su respectivo concreto de limpieza para el solado de la base (de 14 Mpa), hay colocación de encofrado. Se funden cunetas en bordes de las calzadas. </t>
  </si>
  <si>
    <t>Demolición de carpeta de vía existente - Mezcla asfaltica intermedia MSC-25</t>
  </si>
  <si>
    <t>Realizado el extendido y compactación de material tipo base granular sobre tres (3) carriles, (llegando hasta la planta Cemex), se procedió a la imprimación de dichos granulares con emulsión asfáltica de curado lento y luego a la extensión de la capa intermedia de mezcla asfáltica tipo MSC-25. Por lo tanto se tiene habilitado un solo carril para el transito automotor y esto ocasiona que se tenga personal PARE / SIGA en forma permanente. Sector La Laguna.</t>
  </si>
  <si>
    <t>Se reactiva alargue del Box en su calzada opuesta.  
El talud sobre la vía opuesta a este box (o PK 19+ 450 CI), se interviene debido a que es altamente fracturado y con discontinuidades definidas. Por lo tanto se le realizan perforaciones (con equipo manual) para colocar y asegurar malla eslabonada y con los anclajes activos, compuestos por sartas de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</si>
  <si>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Hay colocación de testeros para iniciar la fundida (con utilización de concreto premezclado de 4.2 MPa) de las losas de concreto que estaban fracturadas, previa colocación de sus paneles dobles de malla electrosoldada. El control del curado del concreto fresco se realiza con la colocación de costales húmedos. Se termino la demolición de placas fracturadas sobre el carril # 2 y se inicia reconstrucción de losas.</t>
  </si>
  <si>
    <t xml:space="preserve"> Sobre la plataforma vial, se procedió a colocar la capa intermedia de mezcla MSC-25. Se realiza el pes punteo con pintura para hacer luego la demarcación vial. Se hizo un alargue a la ODT existente (o # 003, en el PK 0+485) empleando tubería Titan x 1200 mm. Hubo instalación de redes eléctricas / ITS. Comisión de topografía de la Interventoría, realiza toma de secciones viales, espesores de capas colocadas, alineamientos, pendientes, bombeos, etc</t>
  </si>
  <si>
    <t xml:space="preserve">PK 17+300 CD. Continua con la consolidación del talud perfilado colocando pernos pasivos de anclaje. En su recubrimiento se emplea paneles de malla electrosoldada y concreto lanzado. </t>
  </si>
  <si>
    <t xml:space="preserve">PK 9+200 Construcción del pavimento rígido para el uso de la comunidad de Mestizal alto. Se trabaja fundiendo placa en el carril derecho "bajando". Se utiliza concreto pre mezclado con MR de 4.2 MPa </t>
  </si>
  <si>
    <t>PK 16+300 CD. Box # 072:  Continúan los trabajos de llenos en los costados laterales del disipador y en la parte alta sobre el box ya construido.  Sector de La Carpintería</t>
  </si>
  <si>
    <t>PK  14+400 / 700 CI. Los trabajos de consolidación (con pernos pasivos) son ejecutados hacia el PK intermedio. Se utiliza equipo auto propulsado sobre orugas para las perforaciones. Sector Tamarindos / Comfenalco</t>
  </si>
  <si>
    <t xml:space="preserve">PK 18+400 CI. Armado de las cortinas de hierros (con Fy = 60 000 psi) para los muros laterales del Box # 206. Acá la ODT tendrá un quiebre, para direccionar las aguas canalizadas de la Qda. La Muñoz I. </t>
  </si>
  <si>
    <t xml:space="preserve">PK 18+300 CI. Se continua corte mecánico, con retiro y demolición de estructuras de negocios y de viviendas. Se realiza para dar acceso al nuevo puente sobre el estribo # 1 (Qda. La Muñoz I). Zona urbana de San Jerónimo.  </t>
  </si>
  <si>
    <t xml:space="preserve">PK 24+150 CD. Se lleva a cabo el movimiento y acomodamientos de material de llenos con el uso de CAT sobre orugas. Lluvias afectan trabajos. Sector Partidas de Sopetrán. </t>
  </si>
  <si>
    <t>PK 24+300 Maquinaria pesada realiza colocación y compactación de térreos sobre el box # 106. La intervención adicional con granulares seleccionados, es complementada con los trabajos de llenos sobre el Retorno # 2.</t>
  </si>
  <si>
    <t xml:space="preserve">PK 0+060 Playa de peajes. Se realiza actividad de demolición de placas de pavimento rígido fracturadas. En su fundida, se les instala doble panel de malla electrosoldada de acero y se utiliza concreto premezclado de 4.2 MPa. Hay colocación de pasadores lisos de 1", tanto en sentido longitudinal como transversal + juntas de dilatación utilizando poliestireno (icopor).  </t>
  </si>
  <si>
    <t xml:space="preserve">PK 0+700 CI. Patio de acopio Portal Medellín. Continua el acopio de material de rezaga extraído del túnel. Este material lo transportan vehículos Dumper y las volquetas de doble viaje.  </t>
  </si>
  <si>
    <t xml:space="preserve">PK 0+530 CD - Nueva calzada. Comisión de topografía de la Interventoría, realiza toma de secciones viales, espesores de capas colocadas, alineamientos, pendientes, bombeos, etc. Sitio cercano al CCO o Portal Medellín  </t>
  </si>
  <si>
    <t>Actividades de Operación ejecutadas en la Fase de Construcción
Semana 247</t>
  </si>
  <si>
    <r>
      <rPr>
        <b/>
        <sz val="11"/>
        <rFont val="Arial"/>
        <family val="2"/>
      </rPr>
      <t xml:space="preserve">Ruta 6204 Santa Fe de Antioquia - San Jerónimo
</t>
    </r>
    <r>
      <rPr>
        <sz val="11"/>
        <rFont val="Arial"/>
        <family val="2"/>
      </rPr>
      <t xml:space="preserve">
- Actividades de rocería PR2+500 al PR 16+000. 
- La vía se encuentra en funcionamiento normal.
-  Desvío en el PR16+380 al PR16+660  Normal Funcionamiento.
-  Desvío en el PR15+030 al PR15+740. Normal Funcionamiento.
-  Desvío en el PR13+090 al PR12+000 .Normal Funcionamiento.
-  Limpieza de Calzada y cunetas PR6+00 al PR19+800.</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</si>
  <si>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se presenta caída de material.
- La Vía se Encuentra Transitable.
- Limpieza de Cunetas y Calzada PR59+600 Y  PR 65+000
- Actividades Policía de Carreteras PR114+900 Y PR 73+000.
- Construcción de Disipador y Gaviones PR73+050.
- Limpieza de derrumbes PR 75+400.</t>
    </r>
  </si>
  <si>
    <r>
      <rPr>
        <b/>
        <sz val="11"/>
        <rFont val="Arial"/>
        <family val="2"/>
      </rPr>
      <t xml:space="preserve">Ruta 6204 Túnel de Occidente-Medellín
</t>
    </r>
    <r>
      <rPr>
        <sz val="11"/>
        <rFont val="Arial"/>
        <family val="2"/>
      </rPr>
      <t xml:space="preserve">
-  Actividades de rocería PR44+700 al PR 49+600.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en CCO del túnel.
- Construcción de galerías al interior de túnel.
- Actividades Policía de Carreteras PR45+400. </t>
    </r>
  </si>
  <si>
    <t>Durante la presente semana se reciben los reportes de las operadoras con respecto a los incidentes y accidentes ocurridos en las unidades funcionales del proyecto. Se presentó  diez (10) accidentes con 5 lesionados y sin fallecidos, adicionalmente se presenta un derrumbe en la UF2.2 en PR75+200, el cual es señalizado y despejado por el Concesionario.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01 de la UF4 encontrándose funcionamiento.</t>
  </si>
  <si>
    <r>
      <rPr>
        <b/>
        <sz val="11"/>
        <rFont val="Arial"/>
        <family val="2"/>
      </rPr>
      <t>Ruta 6204 San Jerónimo - Túnel de Occidente</t>
    </r>
    <r>
      <rPr>
        <sz val="11"/>
        <rFont val="Arial"/>
        <family val="2"/>
      </rPr>
      <t xml:space="preserve">
- Actividades de limpieza de cunetas PR19+800 al PR 24+100. 
- Desvío entre el PR35+300 al PR37+600 sector de la Aldea, se encuentra transitable.
- Zona Inestable PR34+900 sin movimiento. 
- Se realiza control vehicular PR  22+500,  30+400, 29+900, 35+200 y 39+700.</t>
    </r>
  </si>
  <si>
    <r>
      <rPr>
        <b/>
        <sz val="11"/>
        <rFont val="Arial"/>
        <family val="2"/>
      </rPr>
      <t xml:space="preserve">Ruta 25B02 Bolombolo-Santa Fe de Antioquia.
</t>
    </r>
    <r>
      <rPr>
        <sz val="11"/>
        <rFont val="Arial"/>
        <family val="2"/>
      </rPr>
      <t xml:space="preserve">
- Construcción de muro en gaviones PR27+200 Y  PR18+800.
- Limpieza de derrumbes del PR35+700 al PR59+900.
- La Vía se Encuentra en Operación Normal.
- Limpieza de Cunetas y Calzada PR6+500 al 59+700.
- Ambulancia y Grúa Disponibles en  la base de Operación Anzá PR44+900.</t>
    </r>
    <r>
      <rPr>
        <sz val="11"/>
        <color theme="1"/>
        <rFont val="Arial"/>
        <family val="2"/>
      </rPr>
      <t xml:space="preserve">
- Se realizan labores de retroreflectividad PR 9+000 AL PR 73+000.
- Se realizan labores de rocería PR 13+000 AL PR 50+000.
</t>
    </r>
    <r>
      <rPr>
        <b/>
        <sz val="11"/>
        <color theme="1"/>
        <rFont val="Arial"/>
        <family val="2"/>
      </rPr>
      <t>Ruta 6003 Peñalisa-Bolombolo</t>
    </r>
    <r>
      <rPr>
        <sz val="11"/>
        <color theme="1"/>
        <rFont val="Arial"/>
        <family val="2"/>
      </rPr>
      <t xml:space="preserve">
- Policía de transito en el PR 44+400. Puesto de control.
- La Vía se Encuentra en Operación Normal.</t>
    </r>
  </si>
  <si>
    <t>UF4 Ruta 25B02 - PR 9+400. RETROREFLECTIVIDAD.</t>
  </si>
  <si>
    <t>UF 4 Ruta 25B02 - PR 41+500.LIMPIEZA DE DERRUMBES.</t>
  </si>
  <si>
    <t>UF 4 Ruta 6003 - PR 47+000. POSTE S.O.S.</t>
  </si>
  <si>
    <t>UF 4 Ruta 6003 - PR 44+300. SEÑALIZACIÓN.</t>
  </si>
  <si>
    <t>UF 2.2 - PR 73+050. CONSTRUCCIÓN DE DISIPADOR.</t>
  </si>
  <si>
    <t>UF 2.2 - PR 114+900. POLICÍA DE TRANSITO.</t>
  </si>
  <si>
    <t>UF 2.1- PR 13+300. LIMPIEZA DE CUNETAS.</t>
  </si>
  <si>
    <t>UF 2.1 - PR 6+100. PANEL LED.</t>
  </si>
  <si>
    <t>UF 1 - PR 36+500. DESVÍO.</t>
  </si>
  <si>
    <t>UF 3 - PR 47+700. EQUIPO DE RESCATE.</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</si>
  <si>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</si>
  <si>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</si>
  <si>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</si>
  <si>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 xml:space="preserve">nstalación acero de refuerzo muro espaldar y aletas Estribo 1 y se funden.  </t>
    </r>
    <r>
      <rPr>
        <sz val="11"/>
        <color rgb="FFFF0000"/>
        <rFont val="Arial"/>
        <family val="2"/>
      </rPr>
      <t>Se instala acero de refuerzo y se funde losa de aproximación Estribo 1.</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t>
    </r>
    <r>
      <rPr>
        <sz val="11"/>
        <color rgb="FFFF0000"/>
        <rFont val="Arial"/>
        <family val="2"/>
      </rPr>
      <t>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 xml:space="preserve">Instalación acero de refuerzo y encofrado New Jersey por ambos costados y se funden. Se finaliza acabados de módulos fundidos por ambos costados. </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</si>
  <si>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</si>
  <si>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</si>
  <si>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</si>
  <si>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h=16,3m, Caisson 4 h=19,4m.  PiILA 2: Caisson 5 h=21,4m, Caisson 6 h=20,6m</t>
    </r>
    <r>
      <rPr>
        <sz val="11"/>
        <color theme="1"/>
        <rFont val="Arial"/>
        <family val="2"/>
      </rPr>
      <t xml:space="preserve"> . PILA 3: Caisson 7 h=18,1m, Caisson 8 h=15,5m. ESTRIBO 2: Caisson 9 h=16m, Caisson 10 h=18,6m.
El avance en excavación y construcción de anillos es del 89,5%.
</t>
    </r>
    <r>
      <rPr>
        <u/>
        <sz val="11"/>
        <color theme="1"/>
        <rFont val="Arial"/>
        <family val="2"/>
      </rPr>
      <t xml:space="preserve">INFRAESTRUCTURA
</t>
    </r>
    <r>
      <rPr>
        <sz val="11"/>
        <color theme="1"/>
        <rFont val="Arial"/>
        <family val="2"/>
      </rPr>
      <t xml:space="preserve">ESTRIBO 1: Se funde el núcleo de los Caissons 1 y 2. </t>
    </r>
    <r>
      <rPr>
        <sz val="11"/>
        <color rgb="FFFF0000"/>
        <rFont val="Arial"/>
        <family val="2"/>
      </rPr>
      <t>se instala solado.</t>
    </r>
    <r>
      <rPr>
        <sz val="11"/>
        <color theme="1"/>
        <rFont val="Arial"/>
        <family val="2"/>
      </rPr>
      <t xml:space="preserve">
</t>
    </r>
    <r>
      <rPr>
        <sz val="11"/>
        <color rgb="FFFF0000"/>
        <rFont val="Arial"/>
        <family val="2"/>
      </rPr>
      <t>PILA 3: Instalación acero de refuerzo núcleo del Caisson 7 y 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</si>
  <si>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Instalación acero de refuerzo Dovelas N°2 y se funden, se tensionan cables. Se desplazan carros de avance Dovelas N°3, se instala acero de refuerzo.</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Instalación acero de refuerzo y encobrado Dovela sobre Estribo y se funde. Se tensionan los cables. Desistalación carros de avance.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</si>
  <si>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Se instalan plataformas y acero de refuerzo para voladizos en el vano 1, 2 , 3 y  4  y se funden por ambos costados. Instalación de acero de refuerzo y encofrado construcción de New Jersey por ambos costados y se funden módulos.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</si>
  <si>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color rgb="FFFF0000"/>
        <rFont val="Arial"/>
        <family val="2"/>
      </rPr>
      <t>Montaje de lanza-vigas en el vano 1. Se instalan Vigas prefabricadas sobre apoyos de neopreno, construcción de diafragma, instalación de pre-losas, acero de refuerzo de la losa y se funde en los vanos 1 y 2. Para el vano 3 se instalan Vigas prefabricadas sobre apoyos de neopreno.</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</si>
  <si>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3, 4, 5 y 6.Se instala acero de refuerzo y encofrado elevación de estas Columnas a nivel de Dado y se funden. Instalación de plataforma  y acero de refuerzo para Dado.</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t>
    </r>
    <r>
      <rPr>
        <sz val="11"/>
        <rFont val="Arial"/>
        <family val="2"/>
      </rPr>
      <t>nstalación de carros de avance para construcción de Dovelas N°2 en voladizos 3 y 4. Se instala acero de refuerzo y encofrado y se funden. Se tensionan los cables.</t>
    </r>
    <r>
      <rPr>
        <sz val="11"/>
        <color rgb="FFFF0000"/>
        <rFont val="Arial"/>
        <family val="2"/>
      </rPr>
      <t xml:space="preserve"> </t>
    </r>
    <r>
      <rPr>
        <sz val="11"/>
        <rFont val="Arial"/>
        <family val="2"/>
      </rPr>
      <t>Se desplazan los carros de avance para las Dovelas N°3, se instala acero de refuerzo y se funden. Se tensionan los cabbles de esta Dovela</t>
    </r>
    <r>
      <rPr>
        <sz val="11"/>
        <color rgb="FFFF0000"/>
        <rFont val="Arial"/>
        <family val="2"/>
      </rPr>
      <t>.Se desplazan carros de avance Dovelas N°4 , se instala acero de refuerzo y se funde, se tensionan los cables. Se dezplazan carros de avance para las Dovelas N°5.</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</si>
  <si>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prefabricadas sobre apoyos de neopreno, pre-losas, acero de refuerzo de la losa y diafragmas y se funden en vanos 9, 8, 7 , 6, 5 y 4. En el vano 3, se instalan Vigas prefabricadas sobre apoyos de neopreno e instalación de pre-losas y construcción de diafragma.</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</si>
  <si>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</si>
  <si>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</si>
  <si>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 </t>
    </r>
    <r>
      <rPr>
        <sz val="11"/>
        <color rgb="FFFF0000"/>
        <rFont val="Arial"/>
        <family val="2"/>
      </rPr>
      <t>Instalación acero de refuerzo y encofrado Viga Cabezal Estribo calzada derecha.</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t>
    </r>
    <r>
      <rPr>
        <sz val="11"/>
        <color rgb="FFFF0000"/>
        <rFont val="Arial"/>
        <family val="2"/>
      </rPr>
      <t xml:space="preserve"> Instalación acero de refuerzo y encofrado Viga Cabezal y se funde con topes sísmicos y pedestales. Instalación acero de refuerzo y encofrado tramo 2 cuerpo del Estribo y se funde.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</si>
  <si>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t>
    </r>
    <r>
      <rPr>
        <sz val="11"/>
        <color rgb="FFFF0000"/>
        <rFont val="Arial"/>
        <family val="2"/>
      </rPr>
      <t xml:space="preserve"> Instalación andamios de carga, plataforma  y acero de refuerzo Viga Cabezal.</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 Instalación andamios de carga y plataforma para construir Viga Cabezal. Se instala acero de refuerzo.</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</si>
  <si>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color rgb="FFFF0000"/>
        <rFont val="Arial"/>
        <family val="2"/>
      </rPr>
      <t>PILA 2. Se instala acero de refuerzo de núcleo de los Caissons 5 y 6 y se funden.
PILA 3. Instalación acero de refuerzo núcleo del Caisson 7.</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</si>
  <si>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</si>
  <si>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color rgb="FFFF0000"/>
        <rFont val="Arial"/>
        <family val="2"/>
      </rPr>
      <t>Frente Inactivo.</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</si>
  <si>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</si>
  <si>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</si>
  <si>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Frente Inactivo</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</si>
  <si>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</si>
  <si>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57,5%
ESTRIBO 1.</t>
    </r>
    <r>
      <rPr>
        <sz val="11"/>
        <color rgb="FFFF0000"/>
        <rFont val="Arial"/>
        <family val="2"/>
      </rPr>
      <t xml:space="preserve"> Corte mecánico adecuación área para construcción Estribo.</t>
    </r>
    <r>
      <rPr>
        <sz val="11"/>
        <rFont val="Arial"/>
        <family val="2"/>
      </rPr>
      <t xml:space="preserve">
PILA 1: </t>
    </r>
    <r>
      <rPr>
        <sz val="11"/>
        <color rgb="FFFF0000"/>
        <rFont val="Arial"/>
        <family val="2"/>
      </rPr>
      <t>Caisson 3 h=3,5m, Caisson 4 H=10,5m</t>
    </r>
    <r>
      <rPr>
        <sz val="11"/>
        <rFont val="Arial"/>
        <family val="2"/>
      </rPr>
      <t xml:space="preserve">
PILA 2: Caisson 5 h=9,6m, Caisson 6 h=12m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 xml:space="preserve">PILA 3: Se funde el núcleo de los Caissons 7 y 8 y la elevación de las columnas a nivel de la Viga cabezal. </t>
    </r>
    <r>
      <rPr>
        <sz val="11"/>
        <color rgb="FFFF0000"/>
        <rFont val="Arial"/>
        <family val="2"/>
      </rPr>
      <t>Instalación andamios de carga, plataforma y acero de refuerzo Viga cabezal.</t>
    </r>
    <r>
      <rPr>
        <sz val="11"/>
        <rFont val="Arial"/>
        <family val="2"/>
      </rPr>
      <t xml:space="preserve">
PILA 4: Se funde el núcleo de los Caissons 9 y 10 y la Viga Cabezal con los topes sísmicos y los pedestales.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</si>
  <si>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</si>
  <si>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</si>
  <si>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</si>
  <si>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</si>
  <si>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t>
    </r>
    <r>
      <rPr>
        <sz val="11"/>
        <color rgb="FFFF0000"/>
        <rFont val="Arial"/>
        <family val="2"/>
      </rPr>
      <t>Encofrado tramo 1 del cuerpo del Estribo y se funde. Se instalan aisladores sísmicos para la Dovela sobre Estribo.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Instalación de plataforma para construcción de Dovela sobre Pila y Dovelas N°1. Se instala acero de refuerzo.</t>
    </r>
    <r>
      <rPr>
        <u/>
        <sz val="11"/>
        <color theme="1"/>
        <rFont val="Arial"/>
        <family val="2"/>
      </rPr>
      <t xml:space="preserve">
</t>
    </r>
    <r>
      <rPr>
        <sz val="11"/>
        <color rgb="FFFF0000"/>
        <rFont val="Arial"/>
        <family val="2"/>
      </rPr>
      <t xml:space="preserve">PILA 2:  Instalación plataforma, acero de refuerzo y encofrado Dovela sobre Pila y Dovelas N°1 voladizos 3 y 4, se funde losa inferior,  muros y losa superior.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</si>
  <si>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</si>
  <si>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Vano 3: Instalación de cuatro Vigas prefabricadas sobre apoyos de neopreno. Construcción de diafragma.</t>
    </r>
  </si>
  <si>
    <t>Puente PK 1+940 UF 1-  ESTRIBO 1. Se funde losa de aproximación.</t>
  </si>
  <si>
    <t>Puente PK 1+940 UF 1-  ESTRIBO 2. Se instala material granular sobre losa de aproximación.</t>
  </si>
  <si>
    <t>Puente PK 4+500 UF 1. Excavación de Caisson 6. PILA 2.</t>
  </si>
  <si>
    <t xml:space="preserve">Puente PK 4+500 UF 1. PILA 3. Instalación acero de refuerzo Caisson 8. </t>
  </si>
  <si>
    <t>Puente PK 5+240 UF 1. PILA 1. Instalación acero de refuerzo y ductos dovela N°3, voladizo 1.</t>
  </si>
  <si>
    <t>Puente PK 5+240 UF 1. Vista panorámica voladizos 1 y 2 PILA 1...</t>
  </si>
  <si>
    <t>Puente PK 5+540 UF 1 - UF 1 - Instalación concreto defensas tipo New Jersey, costado izquierdo.</t>
  </si>
  <si>
    <t>Puente PK 5+540 UF 1 -  Se funden módulos de New Jersey costado derecho.</t>
  </si>
  <si>
    <t>Puente PK 6+040 UF 1-  Se instalan Vigas prefabricadas sobre apoyos de neopreno en el vano 3..</t>
  </si>
  <si>
    <t>Puente PK 6+040 UF 1-  Se retira el equipo lanza-vigas.</t>
  </si>
  <si>
    <t>Puente PK 6+240 UF 1-  PILA 1. Elevación de caisson a nivel de Dado.</t>
  </si>
  <si>
    <t>Puente PK 6+240 UF 1- PILA 2. Instalación de acero de refuerzo muros Dovela sobre Pila y Dovelas N°1</t>
  </si>
  <si>
    <t>Puente PK 6+900 UF 1-   PILA 2,Se desplaza carro de avance para construcción de Dovelas N°5.</t>
  </si>
  <si>
    <t>Puente PK 7+000 UF 1-  Se instalan vigas prefabricadas sobre apoyos de neopreno y prelosas tipo B, Vano 3.</t>
  </si>
  <si>
    <t>Puente PK 7+000 UF 1- Se funden diafragmas vano 3</t>
  </si>
  <si>
    <t>Puente PK 7+920 UF 1- Módulos de defensas tipo New Jersey, ambos costados.</t>
  </si>
  <si>
    <t>Puente PK 7+920 UF 1-  Acabados en módulos de defensas tipo New Jersey, costado izquierdo.</t>
  </si>
  <si>
    <t>Puente PK 8+404 UF 1-  ESTRIBO 1. Instalación acero de refuerzo y encofrado viga cabezal, calzada derecha.</t>
  </si>
  <si>
    <t>Puente PK 8+404 UF 1- ESTRIBO 2. Encofrado tramo 2 muro espaldar e instalación acero de refuerzo aleta.</t>
  </si>
  <si>
    <t>Puente PK 8+800 UF 1- PILA 3. Instalación plataforma y acero de refuerzo para construcción de viga cabezal.</t>
  </si>
  <si>
    <t>Puente PK 9+150 UF 1-  PILA 2. Instalación acero de refuerzo elevación columna N° 6.</t>
  </si>
  <si>
    <t>Puente PK21+700 UF2.1. PILA 1. Excavación Caisson 4.</t>
  </si>
  <si>
    <t>Puente PK21+700 UF2.1. PILA 3. Instalación acero de refuerzo y encofrado construcción de viga cabezal.</t>
  </si>
  <si>
    <t>Puente PK 33+100 UF 2.1-  TRAMO 1-VOLADIZOS. PILA 1. Instalaciónacero de refuerzo Dovela sobre Pila y Dovelas N°1.</t>
  </si>
  <si>
    <t>Puente PK 33+100 UF 2.1- TRAMO 1-VOLADIZOS. PILA 2.  Dovela sobre Pila y Dovelas N°1 terminadas.</t>
  </si>
  <si>
    <t>Puente PK 33+100 UF 2.1- TRAMO 2-VIGAS. PILA 4. Construcción de diafragma.</t>
  </si>
  <si>
    <t xml:space="preserve">Ampliación Puente PK18+700 UF2.1 La Muñóz II. Instalación de baranda vehicular, carril derecho. </t>
  </si>
  <si>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PK2+852,8; L acumulada=2,048,8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15mX15m y e= 6mm, y finalmente la instalación de </t>
    </r>
    <r>
      <rPr>
        <sz val="11"/>
        <color rgb="FFFF0000"/>
        <rFont val="Arial"/>
        <family val="2"/>
      </rPr>
      <t>8 cm</t>
    </r>
    <r>
      <rPr>
        <sz val="11"/>
        <rFont val="Arial"/>
        <family val="2"/>
      </rPr>
      <t xml:space="preserve"> de concreto lanzado de 30 MPa (Adicionado con macro-fibra estructural de polipropileno - 5Kg/m3).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</si>
  <si>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De acuerdo con el programa de trabajo presentado por el concesionario para la UF3.1.D, el concesionario continuó actividades de excavación mecanica, de las galerias, de forma adelantada; teniendo en cuenta las fechas de inicio de construccion, no objetadas por la interventoría.</t>
  </si>
  <si>
    <r>
      <t xml:space="preserve">En el Portal Santa Fe de Antioquia (PK5+410)-UF3.1B.  </t>
    </r>
    <r>
      <rPr>
        <sz val="11"/>
        <color rgb="FFFF0000"/>
        <rFont val="Arial"/>
        <family val="2"/>
      </rPr>
      <t>El día 28 de Junio de 2020,en el PK3+143.1</t>
    </r>
    <r>
      <rPr>
        <sz val="11"/>
        <rFont val="Arial"/>
        <family val="2"/>
      </rPr>
      <t xml:space="preserve">,  se ejecutó cambió de sostenimiento de </t>
    </r>
    <r>
      <rPr>
        <sz val="11"/>
        <color rgb="FFFF0000"/>
        <rFont val="Arial"/>
        <family val="2"/>
      </rPr>
      <t>Tipo SB-3, a  SC-4R</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SC-4R</t>
    </r>
    <r>
      <rPr>
        <sz val="11"/>
        <rFont val="Arial"/>
        <family val="2"/>
      </rPr>
      <t xml:space="preserve">, en el </t>
    </r>
    <r>
      <rPr>
        <sz val="11"/>
        <color rgb="FFFF0000"/>
        <rFont val="Arial"/>
        <family val="2"/>
      </rPr>
      <t>PK3+126,5; L acumulada=2.283,5m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arcos THN-29, cada 1,5 m,  y finalmente la instalación de</t>
    </r>
    <r>
      <rPr>
        <sz val="11"/>
        <color rgb="FFFF0000"/>
        <rFont val="Arial"/>
        <family val="2"/>
      </rPr>
      <t xml:space="preserve"> 13 cm</t>
    </r>
    <r>
      <rPr>
        <sz val="11"/>
        <rFont val="Arial"/>
        <family val="2"/>
      </rPr>
      <t xml:space="preserve"> de concreto lanzado de 30 MPa (Adicionado con macro-fibra estructural de polipropileno - 5Kg/m3).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</si>
  <si>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3 primeros metros)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3 primeros metros) de esta galería en el túnel existente (K11+054-Abscisado túnel existente). Se inició la excavación de la galería desde el túnel nuevo, avanza en terrenos con sostenimiento Tipo SG- III, sección completa, en el PK0+004,5- L acumulada=4,5 m a origen; éste avance esta adelantado,  teniendo en cuenta el programa de obra actualizado, el cual contempla el  inicio de excavación, el día 30 de diciembre de 2021.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3 primeros metros) de esta galería en el túnel existente (K12+024-Abscisado túnel existente). Se inició la excavación de la galería desde el túnel nuevo, avanza en terrenos con sostenimiento Tipo SG- III,sección completa, en el</t>
    </r>
    <r>
      <rPr>
        <sz val="11"/>
        <color rgb="FFFF0000"/>
        <rFont val="Arial"/>
        <family val="2"/>
      </rPr>
      <t xml:space="preserve"> PK0+002- L acumulada=2 m</t>
    </r>
    <r>
      <rPr>
        <sz val="11"/>
        <rFont val="Arial"/>
        <family val="2"/>
      </rPr>
      <t xml:space="preserve"> a origen; éste avance esta adelantado,  teniendo en cuenta el programa de obra actualizado, el cual contempla el  inicio de excavación, el día 26 de enero de 2021.
En  Galería de </t>
    </r>
    <r>
      <rPr>
        <sz val="11"/>
        <color rgb="FFFF0000"/>
        <rFont val="Arial"/>
        <family val="2"/>
      </rPr>
      <t>Conexión Vehicular No 2</t>
    </r>
    <r>
      <rPr>
        <sz val="11"/>
        <rFont val="Arial"/>
        <family val="2"/>
      </rPr>
      <t xml:space="preserve"> (3+165-Tunel nuevo):  En este periodo, se continuaron actividades excavación, a partir del punto de entronque Excavación mecanica+taladros, de los 3 primeros metros) de esta galería en el túnel existente (K11+544-Abscisado túnel existente). Se inició la excavación de la galería desde el túnel nuevo, avanza en terrenos con sostenimiento Tipo SG- III,sección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30 de diciembre de 2020.
Igualmente se continuaron actividades, de construcción de los entronques de la Galería de Conexión Vehicular No 1 (1+695) (10+074) con la (Excavación mecanica+taladros, de los 3 primeros metros) , la Galería de Conexión Peatonal No 5 (4+050) (12+485) con la (Excavación mecanica+taladros, de los 3 primeros metros) y Galería de Conexión Vehicular No 3 (4+445) (12+905) (Excavación mecanica+taladros, de los 3 primeros metros) y la Galería de Conexión Peatonal No 6 (4+940) (13+430) (Excavación mecanica+taladros, de los 3 primeros metros).</t>
    </r>
  </si>
  <si>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excavacion de los entronques en Galerías de Conexión Peatonal Nos 1, 2, 3, 4, 5 y 6,  y Galerías de Conexión Vehicular Nos  1,2 y 3.</t>
    </r>
  </si>
  <si>
    <t>PK0+804 - UF3.1A - PTAR en funcionamiento. Portal Medellín.</t>
  </si>
  <si>
    <t>PK2+730,2 - UF3.1A - Retiro de material de rezaga, excavación túnel principal, sección sostenimiento tipo SB-3. Portal Medellín.</t>
  </si>
  <si>
    <t>PK0+804 - UF3.1A - Se restringe el ingreso al portal por retiro de material de rezaga y daño en ducto de ventilación. Portal Medellín.</t>
  </si>
  <si>
    <t>PK2+725 - UF3.1B - Pateros sin lanzado de concreto, sección sostenimiento tipo SB-3. Portal Medellín.</t>
  </si>
  <si>
    <t>PK0+804 - UF3.1A - Se restringe el ingreso al portal por retiro de material de rezaga. Portal Medellín.</t>
  </si>
  <si>
    <t xml:space="preserve"> PK3+138,5 - UF3.1B - Instalación de concreto lanzado 30 MPa, excavación túnel principal, sección sostenimiento tipo SC-4R. Portal Santa Fé.</t>
  </si>
  <si>
    <t>PK3+138,5 - UF3.1B - Instalación de concreto lanzado 30 MPa, excavación túnel principal, sección sostenimiento tipo SC-4R. Portal Santa Fé.</t>
  </si>
  <si>
    <t>PK 3+143 - PK 3+134 - UF3.1B - Arcos con lanzado de concreto insuficiente, excavación túnel principal, sección sostenimiento tipo SC-4R. Portal Santa Fé.</t>
  </si>
  <si>
    <t xml:space="preserve"> PK3+134 - UF3.1B - Instalación de concreto lanzado 30 MPa, excavación túnel principal, sección sostenimiento tipo SC-4R. Portal Santa Fé.</t>
  </si>
  <si>
    <t>PK 3+165 - UF3.1B - Instalación de arco THN-29 en Galeria vehicular N°2. Portal Santa Fe.</t>
  </si>
  <si>
    <t>PK 3+645 - UF3.1B - Instalación de arco THN-29 en Galeria peatonal N°4. Portal Santa Fe.</t>
  </si>
  <si>
    <t xml:space="preserve"> PK 3+126,5 - UF3.1B - Instalación concreto lanzado 30 Mpa, excavación túnel principal, sección sostenimiento tipo SC-4R. Portal Santa Fé.</t>
  </si>
  <si>
    <t xml:space="preserve"> PK 3+125 - UF3.1B - Excavación por medios mecánicos, excavación túnel principal, sección sostenimiento tipo SC-4R. Portal Santa Fé.</t>
  </si>
  <si>
    <t>Recorrido de seguimiento y verificación de ocupaciones irregulares en espacio publico.</t>
  </si>
  <si>
    <t>Reunión de seguimiento interno con el CCCN La Puerta</t>
  </si>
  <si>
    <t>Lugar: UF2, Recorrido de seguimiento de verificación de ocupaciones irregulares en espacio publico.</t>
  </si>
  <si>
    <t>Lugar: CCCN La Puerta, Reunión de seguimiento interno de acuerdos.</t>
  </si>
  <si>
    <t>02/07/2020-08/07/2020</t>
  </si>
  <si>
    <t>REMISORIO 209 CONCEPTO RESPECTO DEL DERECHO DE PETICIÓN IMPETRADO POR EL SEÑOR RAMON ANTONIO GARCIA BEDOYA RDO ANI 202004090552752 FECHA 24/06/2020</t>
  </si>
  <si>
    <t>La Interventoría genera concepto respecto al derecho de petición  que interpuso el señor Ramon Antonio Garcia ante la ANLA el 21/06/2020, remitido a la ANI el 24/06/2020, debido a que fue informado por parte del Consorcio MAR1 que sera demolido un pontón de la quebrada la San Juana contiguo a su vivienda.</t>
  </si>
  <si>
    <t>REMISORIO 216 CONCEPTO JURIDICO FRENTE A LOS INFORMES SEMANALES NUMERO 3 Y 4 PARA EL PERIODO COMPRENDIDIO ENTRE EL 17 Y EL 23 DE JUNIO Y EL 24 AL 30 DE JUNIO DE 2020, FRENTE AL EVENTO EXIMENTE DE RESPONSABILIDAD, COMUNICADOS DEL CONCESIONARIO NUMERO 02-01-20200623001825 Y 02-01-20200630001879</t>
  </si>
  <si>
    <t>La Interventoría en su respuesta al Concesionario, le informa que no ha determinado la aceptación del EER, y además menciona que a la fecha, la ANI tampoco se ha pronunciado respecto si acepta o no la ocurrencia del Evento Eximente de Responsabilidad.</t>
  </si>
  <si>
    <t>REMISORIO 217 CONCEPTO JURIDICO FRENTE AL INFORME NUMERO 2 PARA EL PERIODO COMPRENDIDO ENTRE EL 23 AL 30 DE JUNIO DE 2020, FRENTE AL EVENTO EXIMENTE DE RESPONSABILIDAD, COMUNICADO CONCESIONARIO NUMERO 02-01-20200701001896</t>
  </si>
  <si>
    <t>CONCEPTO DE LA INTERVENTORÍA FRENTE AL OFICIO DEL CONCESIONARIO 02-01-20200602001716 "NOTIFICACIÓN DE LOS EVENTOS EXIMENTES DE RESPONSABILIDAD (PREDIAL Y SOCIAL) CON OCACIÓN DE LA SUSPENCIÓN DE TERMINOS JUDICIALES Y LA PRÓRROGA DEL AISLAMIENTO PREVENTIVO OBLIGATORIO EN TODO EL TERRITORIO NACIONAL</t>
  </si>
  <si>
    <t>La Interventoría emite concepto despues de analizar los argumentos expuestos por el Concesionario que o llevan a notificar el EER; Se revisó la Gestión Social y Predial que adelantó el Concesionario.</t>
  </si>
  <si>
    <t>UF1 Y UF2</t>
  </si>
  <si>
    <t>REMISORIO 219 CONCEPTO DE LA INTERVENTORÍA FRENTE A LA SOLICITUD DEL CONCESIONARIO A COMITÉ DE PREVIA APROBACIÓN No. 21°, SEGÚN OFICION:02-01-20200618001761 (RADICADO ANI 2020-409-053642-2 DE FECHA 18/06/2020).</t>
  </si>
  <si>
    <t>La Interventoría da concepto respecto al predio que pretende llevar el Concesionario a VIGESIMO PRIMERO (21°) Comité de Previa Aprobación de Aportes.</t>
  </si>
  <si>
    <t>REMISORIO 220 EN RESPUESTA AL OFICIO 02-01-20200617001734</t>
  </si>
  <si>
    <t>La Interventoría dejó en observación la Ficha Predial del Predio MAR1_UF2_171.</t>
  </si>
  <si>
    <t>La Interventoría da su "NO OBJECIÓN" para que se inicie el Proceso de Expropiación Judicial del Predio MAR1_UF2_177.</t>
  </si>
  <si>
    <t>REMISORIO 222 ALCANCE AMBIENTAL COMUNICADO EPS4G-0613-20 CON ASUNTO "RESPUESTA COMUNICADO 02-01-20200522001526 CON ASUNTO RESPUESTA A SU COMUNICACIÓN CON RADICADO INTERNO No. 01-01-20200528000963 DEL 28/05/2020 Y CON RADICADO DE INTERVENTORÍA No. EPS4G-0511-20</t>
  </si>
  <si>
    <t>La Interventoría verifica y revisa la información allegada para los Predios el Obarco y el Boquerón, y emite las observaciones pertinentes.</t>
  </si>
  <si>
    <t>REMISORIO 223 EN RESPUESTA AL OFICIO 02-01-20200619001749</t>
  </si>
  <si>
    <t>La Interventoría dejó en observación el Avalúo del Predio MAR1_UF1_185.</t>
  </si>
  <si>
    <t>REMISORIO 224 EN RESPUESTA AL OFICIO 02-01-20200619001776</t>
  </si>
  <si>
    <t>La Interventoría dejó en observación la modificación al Avalúo del Predio MAR1_UF2_145.</t>
  </si>
  <si>
    <t>REMISORIO 225 EN RESPUESTA AL OFICIO 02-01-20200619001784</t>
  </si>
  <si>
    <t>La Interventoría dejó en observación la modificación al Avalúo del Predio MAR1_UF1_084.</t>
  </si>
  <si>
    <t>REMISORIO 221 EN RESPUESTA AL OFICIO 02-01-20200701001902</t>
  </si>
  <si>
    <r>
      <t xml:space="preserve">Periodo: </t>
    </r>
    <r>
      <rPr>
        <b/>
        <sz val="10"/>
        <color theme="1"/>
        <rFont val="Calibri"/>
        <family val="2"/>
        <scheme val="minor"/>
      </rPr>
      <t>Del 2 al 8 de julio de 2020</t>
    </r>
  </si>
  <si>
    <t xml:space="preserve">En la UF 1: El concesionario en este periodo ejecuto las siguientes actividades: En recorrido de inspección de interventoría, se  evidenció que el concesionario continuó actividades en el PK9+400/800 UF1 Act 16 y 17, con la excavación para hincada de postes, redes eléctricas y alumbrado publico y entre el PK10+200/800 UF1 Act 17, con la hincada de postes, redes eléctricas y alumbrado publico.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08 de julio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</si>
  <si>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UF 1</t>
    </r>
    <r>
      <rPr>
        <sz val="11"/>
        <rFont val="Arial"/>
        <family val="2"/>
      </rPr>
      <t xml:space="preserve"> : En el periodo informado,  En recorrido de inspección de interventoría, se evidenció que el concesionario continuó actividades en el PK18+100, sector Palmeras, con la construcción del cruce de vía, para Tuberías de 75 mm(2), 90mm (1) 35mm(1) en polietileno PEAD.</t>
    </r>
  </si>
  <si>
    <r>
      <rPr>
        <b/>
        <sz val="10"/>
        <rFont val="Calibri"/>
        <family val="2"/>
        <scheme val="minor"/>
      </rPr>
      <t>PK9+400/800 UF1 Act 16 y 17.</t>
    </r>
    <r>
      <rPr>
        <sz val="10"/>
        <rFont val="Calibri"/>
        <family val="2"/>
        <scheme val="minor"/>
      </rPr>
      <t xml:space="preserve"> Excavación para hincada de postes, redes eléctricas y alumbrado publico. </t>
    </r>
  </si>
  <si>
    <r>
      <rPr>
        <b/>
        <sz val="10"/>
        <rFont val="Calibri"/>
        <family val="2"/>
        <scheme val="minor"/>
      </rPr>
      <t>PK9+400/800 UF1 Act 16 y 17</t>
    </r>
    <r>
      <rPr>
        <sz val="10"/>
        <rFont val="Calibri"/>
        <family val="2"/>
        <scheme val="minor"/>
      </rPr>
      <t xml:space="preserve">. Excavación para hincada de postes, redes eléctricas y alumbrado publico. </t>
    </r>
  </si>
  <si>
    <r>
      <rPr>
        <b/>
        <sz val="10"/>
        <rFont val="Calibri"/>
        <family val="2"/>
        <scheme val="minor"/>
      </rPr>
      <t xml:space="preserve">PK10+200/800 UF1 Act 17. </t>
    </r>
    <r>
      <rPr>
        <sz val="10"/>
        <rFont val="Calibri"/>
        <family val="2"/>
        <scheme val="minor"/>
      </rPr>
      <t xml:space="preserve">Hincada de postes, redes eléctricas y alumbrado publico. </t>
    </r>
  </si>
  <si>
    <r>
      <rPr>
        <b/>
        <sz val="10"/>
        <rFont val="Calibri"/>
        <family val="2"/>
        <scheme val="minor"/>
      </rPr>
      <t>PK10+200/800 UF1 Act 17.</t>
    </r>
    <r>
      <rPr>
        <sz val="10"/>
        <rFont val="Calibri"/>
        <family val="2"/>
        <scheme val="minor"/>
      </rPr>
      <t xml:space="preserve"> Hincada de postes, redes eléctricas y alumbrado publico. </t>
    </r>
  </si>
  <si>
    <t>No se realizaron actividades en esta semana.</t>
  </si>
  <si>
    <t>Actividad de excavación e instalación de tubería Novafort D=6" para cruce de tubería de 90mm Polietileno aproximadamente 11.50m entre ejes de caja de inspección nueva y existente. Sector Piedras verdes.</t>
  </si>
  <si>
    <r>
      <rPr>
        <b/>
        <sz val="10"/>
        <rFont val="Calibri"/>
        <family val="2"/>
        <scheme val="minor"/>
      </rPr>
      <t xml:space="preserve">PK 23+050 CI - UF 2.1 - </t>
    </r>
    <r>
      <rPr>
        <sz val="10"/>
        <rFont val="Calibri"/>
        <family val="2"/>
        <scheme val="minor"/>
      </rPr>
      <t>Instalación de caja de inspección prefabricada 1mx1m, para cruce de tubeía de polietileno 90 mm, sector Piedras Verdes</t>
    </r>
    <r>
      <rPr>
        <b/>
        <sz val="10"/>
        <rFont val="Calibri"/>
        <family val="2"/>
        <scheme val="minor"/>
      </rPr>
      <t>.</t>
    </r>
  </si>
  <si>
    <r>
      <rPr>
        <b/>
        <sz val="10"/>
        <rFont val="Calibri"/>
        <family val="2"/>
        <scheme val="minor"/>
      </rPr>
      <t xml:space="preserve">PK23+050  </t>
    </r>
    <r>
      <rPr>
        <sz val="10"/>
        <rFont val="Calibri"/>
        <family val="2"/>
        <scheme val="minor"/>
      </rPr>
      <t>Tuberia novafort 6'', para cruce de tubería 90mm polietileno entre cajas de inspección existente y  nueva. Sector Piedras verdes.</t>
    </r>
  </si>
  <si>
    <t>Inicio elaboración informe mensual</t>
  </si>
  <si>
    <t>UF 1Y3</t>
  </si>
  <si>
    <t xml:space="preserve">Verificación en campo y proyección respuesta comunicados D1861 y D1867
Seguimiento planes de acción presentados por el Concesionario </t>
  </si>
  <si>
    <t>Avance elaboración informe mensual 
Ajustes observaciones ANI anexo 11 informe mensual.</t>
  </si>
  <si>
    <t xml:space="preserve">Ajustes observaciones ANI anexo 11 informe mensual y jorada de trabajo virtual con el Concesionario para atención de temas pendientes </t>
  </si>
  <si>
    <t>Elaboración y entrega de informe semanal número 247
Ajustes observaciones ANI anexo 11 informe mensual.</t>
  </si>
  <si>
    <r>
      <t xml:space="preserve">1. ÁREA AMBIENTAL:
CONCLUSIONES:
</t>
    </r>
    <r>
      <rPr>
        <sz val="11"/>
        <color theme="1"/>
        <rFont val="Arial"/>
        <family val="2"/>
      </rPr>
      <t>- Se realizó el cierre ambiental de la UF4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 Continua pendiente por Corantioquia concepto que defina el trámite de solicitud de permisos de ocupación de cauce realizado por el Concesionario para las obras de Rehabilitación de la UF4.2 ubicadas en los PK10+850, PK44+900, PK13+800, PK26+400 y PK44+100, las cuales fueron verificadas por la autoridad el 01 de agosto de 2019, según radicado 160HX-COE1912-42119 del 06-12-19.
-Continua pendiente aprobación de los planes de rehabilitación ecológica asociados a los permisos de LVN 
-Debido a la calamidad de salud publica el proyecto autopistas al Mar 1 solo ejecuta actividades en algunos frentes de obra como portales y sitios de construcción de puentes, específicamente en aquellos que presentan actividades de excavación de caisson.</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 xml:space="preserve">3, ÁREA SOCIAL:
</t>
    </r>
    <r>
      <rPr>
        <sz val="11"/>
        <color theme="1"/>
        <rFont val="Arial"/>
        <family val="2"/>
      </rPr>
      <t>Los dias 1, 2 y 3 de julio se realizó elaboración del informe mensual social #57 junio 2020.</t>
    </r>
  </si>
  <si>
    <t>Seguimiento a las medidas de manejo ambiental UF 1 y 3</t>
  </si>
  <si>
    <t>PMF-01, PMF- 02, PMF-03 
PK Box coulver 15+544 (imágenes 3 y 4), canáles y acantarilla (imágenes 1 y 2), PK 14+898 Box Coulvert (imágenes 5 y 6), El concesionario realiza la construcción de obras de drenajes tipo Box coulvert y alcantarillas, con el fin de captar, conducir y evacuar de manera eficiente las aguas de escorrentía, además se realiza la construcción de canales para evacuar de manera eficiente las aguas de escorrentía</t>
  </si>
  <si>
    <t xml:space="preserve">PMF-01
PK 17+700CD (Imágenes 7-8), PK 17+500 CD (Imágenes 9 y 10) y 16+000 CD (imágenes 11 y 12) Dentro de las actividades planteadas por el concesionario en cuanto la Implementación de obras de protección de taludes, el concesionario ha realizado la estabilización del talud con concreto lanzado y anclaje con pernos. </t>
  </si>
  <si>
    <r>
      <rPr>
        <b/>
        <sz val="11"/>
        <color theme="1"/>
        <rFont val="Calibri"/>
        <family val="2"/>
        <scheme val="minor"/>
      </rPr>
      <t>PMF-9 y PMF10</t>
    </r>
    <r>
      <rPr>
        <sz val="11"/>
        <color theme="1"/>
        <rFont val="Calibri"/>
        <family val="2"/>
        <scheme val="minor"/>
      </rPr>
      <t xml:space="preserve">
PK 2+200 (imágenes 14 y 15), PK 15+500 CD (Imágenes 13-16) y UF3 sector el peaje (imágenes 17 y 18),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actividades propuestas en el documento de la empresa Consorcio Mar 1, con Titulo "Consideraciones de Bioseguridad ante el COVID-19"
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(imagen 13)</t>
    </r>
  </si>
  <si>
    <r>
      <rPr>
        <b/>
        <sz val="11"/>
        <color theme="1"/>
        <rFont val="Calibri"/>
        <family val="2"/>
        <scheme val="minor"/>
      </rPr>
      <t>PMF 07</t>
    </r>
    <r>
      <rPr>
        <sz val="11"/>
        <color theme="1"/>
        <rFont val="Calibri"/>
        <family val="2"/>
        <scheme val="minor"/>
      </rPr>
      <t xml:space="preserve">
PK Punete 8+800 PK 16+400 CD, el concesionairo realiza el suministro de lubricantes en el frente de obra, para lo cual uriliza un “Carro Lubricador”, que consistente en un camión adecuado con varios módulos para el suministro de lubricante nuevo y el recibo de lubricante usado.</t>
    </r>
  </si>
  <si>
    <t>Tramo 4+800 a PK 1+940 (imágenes 21-27) El concesionario realizó las actividades de orden y aseo requeridas por la interventoría (de acuerdo con los compromisos adquiridos por el concesionario en el acta elaborada producto de la visita realizada el día 14-05-2020, la interventoría solicitó la implementación de jornadas de orden y aseo), se desarrollaron las siguientes actividades: limpieza de cunetas, instalación de tuberías en algunos de los accesos de los frentes de obra y recolección de residuos sólidos.</t>
  </si>
  <si>
    <r>
      <t xml:space="preserve">PMF-04
PK2+200 CD Imágenes (28 y 29): </t>
    </r>
    <r>
      <rPr>
        <sz val="11"/>
        <rFont val="Calibri"/>
        <family val="2"/>
        <scheme val="minor"/>
      </rPr>
      <t>el concesionario dispone de sitios temporales de acopio residuos de madera hasta que alcancen un volumen representativo, se evacuarán entregándose a asociaciones de recicladores del área, se encuentran debidamente señalizados y no obstaculizan el buen funcionamiento del frente de obra.</t>
    </r>
  </si>
  <si>
    <t>Seguimiento a las medidas de manejo ambiental UF2.1</t>
  </si>
  <si>
    <t xml:space="preserve">Oficinas Epsilon 4g Medellín, se realizó reunión virtual con el concesionario con el objeto de hacer claridad en el cálculo de indicadores asociados a los planes de manejo ambiental y PAGA para la UF 1 y 3 y UF 2.1
</t>
  </si>
  <si>
    <r>
      <rPr>
        <b/>
        <sz val="11"/>
        <rFont val="Calibri"/>
        <family val="2"/>
        <scheme val="minor"/>
      </rPr>
      <t>PMF-05.</t>
    </r>
    <r>
      <rPr>
        <sz val="11"/>
        <rFont val="Calibri"/>
        <family val="2"/>
        <scheme val="minor"/>
      </rPr>
      <t xml:space="preserve">
</t>
    </r>
    <r>
      <rPr>
        <b/>
        <sz val="11"/>
        <rFont val="Calibri"/>
        <family val="2"/>
        <scheme val="minor"/>
      </rPr>
      <t xml:space="preserve">Planta 2. </t>
    </r>
    <r>
      <rPr>
        <sz val="11"/>
        <rFont val="Calibri"/>
        <family val="2"/>
        <scheme val="minor"/>
      </rPr>
      <t xml:space="preserve">Se realizó la visita a la planta de trituración de materiales pétreo, dosificación de concreto y asfalto </t>
    </r>
    <r>
      <rPr>
        <b/>
        <sz val="11"/>
        <rFont val="Calibri"/>
        <family val="2"/>
        <scheme val="minor"/>
      </rPr>
      <t>(Planta 2)</t>
    </r>
    <r>
      <rPr>
        <sz val="11"/>
        <rFont val="Calibri"/>
        <family val="2"/>
        <scheme val="minor"/>
      </rPr>
      <t xml:space="preserve">, el concesionario realizó una breve reseña de la operación de la planta.
</t>
    </r>
    <r>
      <rPr>
        <b/>
        <sz val="11"/>
        <rFont val="Calibri"/>
        <family val="2"/>
        <scheme val="minor"/>
      </rPr>
      <t>Para el Control de calidad del aire y ruido, se observó lo siguiente:</t>
    </r>
    <r>
      <rPr>
        <sz val="11"/>
        <rFont val="Calibri"/>
        <family val="2"/>
        <scheme val="minor"/>
      </rPr>
      <t xml:space="preserve">
En la planta 2, se cuenta con los siguientes equipos: Planta trituradora Alquezar (Imáges 3 y 4) y Planta de Asfalto (imágenes 9 y 10).
Para el manejo y control de las posibles emisiones que se generen en la planta 2, se han implementado las siguientes medidas de manejo ambiental:
</t>
    </r>
    <r>
      <rPr>
        <b/>
        <sz val="11"/>
        <rFont val="Calibri"/>
        <family val="2"/>
        <scheme val="minor"/>
      </rPr>
      <t>Manejo de material particulado en la Planta Alquezar:</t>
    </r>
    <r>
      <rPr>
        <sz val="11"/>
        <rFont val="Calibri"/>
        <family val="2"/>
        <scheme val="minor"/>
      </rPr>
      <t xml:space="preserve">
1. Se cuenta con casetas en las trituradoras, para la contención del material particulado.
2. Las bandas transportadoras del material trituración a las triturados y tolvas se encuentran protegidas por láminas roladas para evitar la dispersión de material particulado.
3. Se cuenta con un sistema de aspersores en los puntos de trituración del material los cuales al momento de la visita estaban en funcionamiento
4. Se cuenta con cerramiento perimetral protegido con polisombra. 
5. En la zona de acopio de materiales se cuenta con un Jarillón, alrededor del punto.
</t>
    </r>
    <r>
      <rPr>
        <b/>
        <sz val="11"/>
        <rFont val="Calibri"/>
        <family val="2"/>
        <scheme val="minor"/>
      </rPr>
      <t>Manejo de material particulado en la Planta de Asfalto:</t>
    </r>
    <r>
      <rPr>
        <sz val="11"/>
        <rFont val="Calibri"/>
        <family val="2"/>
        <scheme val="minor"/>
      </rPr>
      <t xml:space="preserve">
1. La planta de asfalto es completamente hermética, por lo que la emisión de material particulado es mínima.
2. En el frente se encuentran tres unidades sanitarias portátiles y dos puntos ecológicos.
3. No se realizan vertimiento de ARnD y ARD.
En la planta se identificaron puntos de acopio de sustancias químicas debidamente señalizadas
Se observó un sistema de trampas de grasas.</t>
    </r>
  </si>
  <si>
    <r>
      <t xml:space="preserve">PMF-11
</t>
    </r>
    <r>
      <rPr>
        <sz val="11"/>
        <rFont val="Calibri"/>
        <family val="2"/>
        <scheme val="minor"/>
      </rPr>
      <t>De acuerdo con la 0639 DEL 02 DE JUNIO DE 2017  el concesionario a través de la empresa MCS CONSULTORIA Y MONITOREO AMBIENTAL con laboratorio acreditado bajo la resolución N° 1064 del 16 de mayo de 2017, realiza la toma de muestras de aguas subterráneas con una frecuencia trimestral</t>
    </r>
    <r>
      <rPr>
        <b/>
        <sz val="11"/>
        <rFont val="Calibri"/>
        <family val="2"/>
        <scheme val="minor"/>
      </rPr>
      <t xml:space="preserve">
</t>
    </r>
    <r>
      <rPr>
        <sz val="11"/>
        <rFont val="Calibri"/>
        <family val="2"/>
        <scheme val="minor"/>
      </rPr>
      <t xml:space="preserve">En las imágenes 13-16, se muestran las actividades de medición de profundidad de nivel de agua y toma de muestras de agua subterránea en el PZC-1.
</t>
    </r>
    <r>
      <rPr>
        <b/>
        <sz val="11"/>
        <rFont val="Calibri"/>
        <family val="2"/>
        <scheme val="minor"/>
      </rPr>
      <t xml:space="preserve">
</t>
    </r>
  </si>
  <si>
    <r>
      <t>PMF -02 
PK 21+700 (imágenes 15 y 16)</t>
    </r>
    <r>
      <rPr>
        <sz val="11"/>
        <rFont val="Calibri"/>
        <family val="2"/>
        <scheme val="minor"/>
      </rPr>
      <t xml:space="preserve"> La interventoría observo la construcción y mantenimiento de trinchos ubicados en la ribera del río Aurrá
los cuales actúan como de barrera de protección y retención de material para evitar la caída de material al cauce del río.</t>
    </r>
  </si>
  <si>
    <r>
      <t xml:space="preserve">PMF-01 </t>
    </r>
    <r>
      <rPr>
        <sz val="11"/>
        <rFont val="Calibri"/>
        <family val="2"/>
        <scheme val="minor"/>
      </rPr>
      <t xml:space="preserve">
</t>
    </r>
    <r>
      <rPr>
        <b/>
        <sz val="11"/>
        <rFont val="Calibri"/>
        <family val="2"/>
        <scheme val="minor"/>
      </rPr>
      <t>PK 30+200</t>
    </r>
    <r>
      <rPr>
        <sz val="11"/>
        <rFont val="Calibri"/>
        <family val="2"/>
        <scheme val="minor"/>
      </rPr>
      <t xml:space="preserve"> Siembra manual en el talud ubicado en el sector la laguna (Imágenes 19-20), </t>
    </r>
    <r>
      <rPr>
        <b/>
        <sz val="11"/>
        <rFont val="Calibri"/>
        <family val="2"/>
        <scheme val="minor"/>
      </rPr>
      <t xml:space="preserve">PK 27+400 </t>
    </r>
    <r>
      <rPr>
        <sz val="11"/>
        <rFont val="Calibri"/>
        <family val="2"/>
        <scheme val="minor"/>
      </rPr>
      <t>Riego en el talud</t>
    </r>
    <r>
      <rPr>
        <b/>
        <sz val="11"/>
        <rFont val="Calibri"/>
        <family val="2"/>
        <scheme val="minor"/>
      </rPr>
      <t xml:space="preserve"> y PK 20+000 </t>
    </r>
    <r>
      <rPr>
        <sz val="11"/>
        <rFont val="Calibri"/>
        <family val="2"/>
        <scheme val="minor"/>
      </rPr>
      <t>Riego en el talud: Dentro de las actividades planteadas por el concesionario en cuanto la Implementación de obras de protección de taludes, el concesionario realiza actividades de resiembra con de pastos que ayudan a controlar diferentes factores que influyen en la inestabilidad de los taludes, ya que permiten el aislamiento del suelo de las fuerzas de tracción que genera el flujo de agua de escorrentía</t>
    </r>
    <r>
      <rPr>
        <b/>
        <sz val="11"/>
        <rFont val="Calibri"/>
        <family val="2"/>
        <scheme val="minor"/>
      </rPr>
      <t>.</t>
    </r>
  </si>
  <si>
    <r>
      <t>PMF 7 y PMF 8</t>
    </r>
    <r>
      <rPr>
        <sz val="11"/>
        <rFont val="Calibri"/>
        <family val="2"/>
        <scheme val="minor"/>
      </rPr>
      <t xml:space="preserve">
23+400 (imagen 25) 28+800 (imagen 26), 23+860 (Imagen 27) y 33+500 (imagen 28)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actividades propuestas en el documento de la empresa Consorcio Mar 1, con Titulo "Consideraciones de Bioseguridad ante el COVID-19".
el concesionario realiza la dispone de tanques para la recolección de residuos sólidos.</t>
    </r>
  </si>
  <si>
    <r>
      <t xml:space="preserve">PK 20+000 - PK 22+000
</t>
    </r>
    <r>
      <rPr>
        <sz val="11"/>
        <rFont val="Calibri"/>
        <family val="2"/>
        <scheme val="minor"/>
      </rPr>
      <t>La interventoría verifico el desarrollo de las actividades de orden y aseo programadas por el concesionario en el tramo indicado, se realizó la recolección de residuos de madera, bolsas, chatarra y la limpieza del box coulver ubicado en el 21+000</t>
    </r>
    <r>
      <rPr>
        <b/>
        <sz val="11"/>
        <rFont val="Calibri"/>
        <family val="2"/>
        <scheme val="minor"/>
      </rPr>
      <t>.</t>
    </r>
  </si>
  <si>
    <t>realizó aporte adicional</t>
  </si>
  <si>
    <t>Aporte de riesgo compartido</t>
  </si>
  <si>
    <t>Enero-2020</t>
  </si>
  <si>
    <t>Realizo aporte adicional</t>
  </si>
  <si>
    <t>Febrero-2020</t>
  </si>
  <si>
    <t>Marzo-2020</t>
  </si>
  <si>
    <t>Abril-2020</t>
  </si>
  <si>
    <t>Mayo-2020</t>
  </si>
  <si>
    <t>Junio-2020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</si>
  <si>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</si>
  <si>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</si>
  <si>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</si>
  <si>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</si>
  <si>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</si>
  <si>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</si>
  <si>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</si>
  <si>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</si>
  <si>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</si>
  <si>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</si>
  <si>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</si>
  <si>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</si>
  <si>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</si>
  <si>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</si>
  <si>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</si>
  <si>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</si>
  <si>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</si>
  <si>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</si>
  <si>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</si>
  <si>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</si>
  <si>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</si>
  <si>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</si>
  <si>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</si>
  <si>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</si>
  <si>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Giro 35</t>
  </si>
  <si>
    <t>Aporte de Mayo 31 -2020</t>
  </si>
  <si>
    <t>Abr-20</t>
  </si>
  <si>
    <t>Cumplio aporte del mes de Mayo 2020</t>
  </si>
  <si>
    <t>Giro 36</t>
  </si>
  <si>
    <t>Aporte de Junio 30 -2020</t>
  </si>
  <si>
    <t>May-20</t>
  </si>
  <si>
    <t>Cumplio aporte del mes de Junio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</si>
  <si>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</si>
  <si>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</si>
  <si>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</si>
  <si>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</si>
  <si>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</si>
  <si>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</si>
  <si>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</si>
  <si>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</si>
  <si>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</si>
  <si>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</si>
  <si>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</si>
  <si>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</si>
  <si>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</si>
  <si>
    <t>Respuesta a comunicación EPS4G-1179-19 referente al acceso la Puerta</t>
  </si>
  <si>
    <t>D-02-01-20191113-0010561</t>
  </si>
  <si>
    <t>ESPERA RESPUESTA DEL ESPECIALISTA  DE LA INTERVENTORÍA</t>
  </si>
  <si>
    <t>ENTREGA DE NUEVO DISEÑO ESTRUCTURAL DEL MURO 169 K25+500 Y MODIFICACION DEL DISEÑO ESTRUCTURAL MURO 011 K4+500</t>
  </si>
  <si>
    <t>D-02-01-20200702001914</t>
  </si>
  <si>
    <t>RESPUESTA AL COMUNICADO EPS4G056820 REFERENTE A LA ENTREGA DE PRECIOS UNITARIOS DE REDES SECAS EN ENTRONQUES DEL TUNEL</t>
  </si>
  <si>
    <t>D-02-01-20200625001836</t>
  </si>
  <si>
    <t>MODIFICACION DISEÑO ESTRUCTURAL DE LA ODT 057 K12+766 DE LA UNIDAD FUNCIONAL 1</t>
  </si>
  <si>
    <t>D-02-01-20200708001958</t>
  </si>
  <si>
    <t>RESPUESTA A COMUNICACIÓN EPS4G-0643-20 REFERENTE A LA SOLICITUD DE EJES VIALES DE LA UF 1 Y 2,1</t>
  </si>
  <si>
    <t>D-02-01-20200703001924</t>
  </si>
  <si>
    <t>ESPESOR DE LOSAS DE CONCRETO TUNEL DE OCCIDENTE Y GALERIAS RFI 874</t>
  </si>
  <si>
    <t>D-02-01-20200702001915</t>
  </si>
  <si>
    <t>ENTREGA DE PLANOS COMPLETOS DE LA INTERVENTORIA SAN JERONIMO UF2,1</t>
  </si>
  <si>
    <t>D-02-01-20200701001904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</si>
</sst>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4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38" fontId="7" fillId="6" borderId="1" xfId="0" applyNumberFormat="1"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0" fontId="19" fillId="0" borderId="0" xfId="0" applyFont="1" applyAlignment="1">
      <alignment horizontal="left" vertical="top"/>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164" fontId="7" fillId="0" borderId="4" xfId="11" applyFont="1" applyBorder="1" applyAlignment="1">
      <alignment horizontal="right" wrapText="1"/>
    </xf>
    <xf numFmtId="169" fontId="7" fillId="0" borderId="2"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6"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1" xfId="0" applyFont="1" applyBorder="1" applyAlignment="1">
      <alignment horizontal="center" vertical="center" wrapText="1"/>
    </xf>
    <xf numFmtId="0" fontId="7" fillId="0" borderId="1" xfId="0" applyFont="1" applyBorder="1" applyAlignment="1">
      <alignment horizontal="left"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3"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27" xfId="0" applyFont="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1" xfId="2" applyFont="1" applyBorder="1" applyAlignment="1">
      <alignment horizontal="left"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2" fontId="8" fillId="4" borderId="1" xfId="0" applyNumberFormat="1" applyFont="1" applyFill="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8" fillId="0" borderId="3" xfId="0" applyFont="1" applyBorder="1" applyAlignment="1">
      <alignment horizontal="center" vertical="center" wrapText="1"/>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wrapText="1"/>
    </xf>
    <xf numFmtId="0" fontId="7" fillId="0" borderId="3" xfId="2" applyFont="1" applyBorder="1" applyAlignment="1">
      <alignment horizontal="center" vertical="center"/>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1" xfId="1"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5" fillId="6" borderId="1"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0" borderId="1"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49" fontId="7"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4" fillId="0" borderId="0" xfId="0" applyFont="1" applyAlignment="1">
      <alignment horizontal="center" wrapText="1"/>
    </xf>
    <xf numFmtId="9" fontId="7" fillId="0" borderId="1" xfId="0" applyNumberFormat="1" applyFont="1" applyBorder="1" applyAlignment="1">
      <alignment horizontal="center"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7" fillId="0" borderId="1" xfId="0" applyNumberFormat="1" applyFont="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0" fontId="40"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9" fillId="0" borderId="1"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0" borderId="3" xfId="2"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49" fillId="0" borderId="1" xfId="0" applyFont="1" applyBorder="1" applyAlignment="1">
      <alignment horizontal="center" vertical="center" wrapText="1"/>
    </xf>
    <xf numFmtId="0" fontId="51" fillId="0" borderId="5" xfId="0" applyFont="1" applyBorder="1" applyAlignment="1">
      <alignment horizontal="center" vertical="center" wrapText="1"/>
    </xf>
    <xf numFmtId="0" fontId="51" fillId="0" borderId="6" xfId="0" applyFont="1" applyBorder="1" applyAlignment="1">
      <alignment horizontal="center" vertical="center" wrapText="1"/>
    </xf>
    <xf numFmtId="0" fontId="51" fillId="0" borderId="7" xfId="0" applyFont="1" applyBorder="1" applyAlignment="1">
      <alignment horizontal="center" vertical="center" wrapText="1"/>
    </xf>
    <xf numFmtId="0" fontId="51" fillId="0" borderId="8" xfId="0" applyFont="1" applyBorder="1" applyAlignment="1">
      <alignment horizontal="center" vertical="center" wrapText="1"/>
    </xf>
    <xf numFmtId="0" fontId="51" fillId="0" borderId="9" xfId="0" applyFont="1" applyBorder="1" applyAlignment="1">
      <alignment horizontal="center" vertical="center" wrapText="1"/>
    </xf>
    <xf numFmtId="0" fontId="51" fillId="0" borderId="10" xfId="0" applyFont="1" applyBorder="1" applyAlignment="1">
      <alignment horizontal="center"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7"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19"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48" fillId="14" borderId="34"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7" borderId="24" xfId="12" applyFont="1" applyFill="1" applyBorder="1" applyAlignment="1">
      <alignment horizontal="center" vertical="center" wrapText="1"/>
    </xf>
    <xf numFmtId="0" fontId="48" fillId="7" borderId="17" xfId="17" applyFont="1" applyFill="1" applyBorder="1" applyAlignment="1">
      <alignment horizontal="center" vertical="center" wrapText="1"/>
    </xf>
    <xf numFmtId="0" fontId="48" fillId="7" borderId="15" xfId="17" applyFont="1" applyFill="1" applyBorder="1" applyAlignment="1">
      <alignment horizontal="center" vertical="center" wrapText="1"/>
    </xf>
    <xf numFmtId="0" fontId="48" fillId="7" borderId="16" xfId="17" applyFont="1" applyFill="1" applyBorder="1" applyAlignment="1">
      <alignment horizontal="center" vertical="center" wrapText="1"/>
    </xf>
    <xf numFmtId="0" fontId="48" fillId="7" borderId="23" xfId="17" applyFont="1" applyFill="1" applyBorder="1" applyAlignment="1">
      <alignment horizontal="center" vertical="center" wrapText="1"/>
    </xf>
    <xf numFmtId="0" fontId="48" fillId="7" borderId="24" xfId="17" applyFont="1" applyFill="1" applyBorder="1" applyAlignment="1">
      <alignment horizontal="center" vertical="center" wrapText="1"/>
    </xf>
    <xf numFmtId="0" fontId="48" fillId="7" borderId="25" xfId="1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1" fillId="0" borderId="1" xfId="12"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23"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25" fillId="6" borderId="45" xfId="12" applyFont="1" applyFill="1" applyBorder="1" applyAlignment="1">
      <alignment horizontal="justify" vertical="top" wrapText="1"/>
    </xf>
    <xf numFmtId="0" fontId="25" fillId="6" borderId="1" xfId="12" applyFont="1" applyFill="1" applyBorder="1" applyAlignment="1">
      <alignment horizontal="justify" vertical="top" wrapText="1"/>
    </xf>
    <xf numFmtId="0" fontId="26" fillId="0" borderId="1" xfId="12" applyFont="1" applyBorder="1" applyAlignment="1">
      <alignment horizontal="center" vertical="center"/>
    </xf>
    <xf numFmtId="0" fontId="34" fillId="0" borderId="1" xfId="12" applyFont="1" applyBorder="1" applyAlignment="1">
      <alignment horizontal="center" vertical="center"/>
    </xf>
    <xf numFmtId="0" fontId="23" fillId="14" borderId="1" xfId="12" applyFont="1" applyFill="1" applyBorder="1" applyAlignment="1">
      <alignment horizontal="center" vertical="center" wrapText="1"/>
    </xf>
    <xf numFmtId="0" fontId="3" fillId="14" borderId="1" xfId="12" applyFont="1" applyFill="1" applyBorder="1" applyAlignment="1">
      <alignment horizontal="center" vertical="center" wrapText="1"/>
    </xf>
    <xf numFmtId="0" fontId="23" fillId="6" borderId="1" xfId="12" applyFont="1" applyFill="1" applyBorder="1" applyAlignment="1">
      <alignment horizontal="justify" vertical="top" wrapText="1"/>
    </xf>
    <xf numFmtId="0" fontId="34" fillId="6" borderId="1" xfId="12" applyFont="1" applyFill="1" applyBorder="1" applyAlignment="1">
      <alignment horizontal="center" vertical="center"/>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2"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4" fontId="7" fillId="0" borderId="1" xfId="0" applyNumberFormat="1" applyFont="1" applyBorder="1" applyAlignment="1">
      <alignment horizontal="center" vertical="center" wrapText="1"/>
    </xf>
    <xf numFmtId="0" fontId="7" fillId="0" borderId="67" xfId="0" applyFont="1" applyBorder="1" applyAlignment="1">
      <alignment horizontal="left"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67" xfId="0" applyFont="1" applyBorder="1" applyAlignment="1">
      <alignment horizontal="center" vertical="center" wrapText="1"/>
    </xf>
    <xf numFmtId="0" fontId="7" fillId="0" borderId="69" xfId="0" applyFont="1" applyBorder="1" applyAlignment="1">
      <alignment horizontal="center" vertical="center" wrapText="1"/>
    </xf>
    <xf numFmtId="14" fontId="7" fillId="0" borderId="67" xfId="0" applyNumberFormat="1" applyFont="1" applyBorder="1" applyAlignment="1">
      <alignment horizontal="center" vertical="center" wrapText="1"/>
    </xf>
    <xf numFmtId="14" fontId="7" fillId="0" borderId="69" xfId="0" applyNumberFormat="1" applyFont="1" applyBorder="1" applyAlignment="1">
      <alignment horizontal="center" vertical="center" wrapText="1"/>
    </xf>
    <xf numFmtId="0" fontId="7" fillId="0" borderId="68" xfId="0" applyFont="1" applyBorder="1" applyAlignment="1">
      <alignment horizontal="center" vertical="center" wrapText="1"/>
    </xf>
    <xf numFmtId="0" fontId="7" fillId="0" borderId="2" xfId="0" applyFont="1" applyBorder="1" applyAlignment="1">
      <alignment horizontal="justify" vertical="center" wrapText="1"/>
    </xf>
    <xf numFmtId="0" fontId="7" fillId="0" borderId="3" xfId="0" applyFont="1" applyBorder="1" applyAlignment="1">
      <alignment horizontal="justify"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externalLink" Target="externalLinks/externalLink26.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(Formato!$F$229:$G$229,Formato!$H$229:$I$229)</c:f>
              <c:strCache>
                <c:ptCount val="3"/>
                <c:pt idx="0">
                  <c:v>Programado</c:v>
                </c:pt>
                <c:pt idx="2">
                  <c:v>Ejecutado</c:v>
                </c:pt>
              </c:strCache>
            </c:strRef>
          </c:cat>
          <c:val>
            <c:numRef>
              <c:f>(Formato!$F$230:$G$230,Formato!$H$230:$I$230)</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332417664"/>
        <c:axId val="332431808"/>
      </c:barChart>
      <c:catAx>
        <c:axId val="33241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31808"/>
        <c:crosses val="autoZero"/>
        <c:auto val="0"/>
        <c:lblAlgn val="ctr"/>
        <c:lblOffset val="100"/>
        <c:tickMarkSkip val="1"/>
        <c:noMultiLvlLbl val="0"/>
      </c:catAx>
      <c:valAx>
        <c:axId val="3324318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1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(Formato!$E$161:$F$161,Formato!$G$161:$H$161)</c:f>
              <c:strCache>
                <c:ptCount val="3"/>
                <c:pt idx="0">
                  <c:v>Programado</c:v>
                </c:pt>
                <c:pt idx="2">
                  <c:v>Ejecutado</c:v>
                </c:pt>
              </c:strCache>
            </c:strRef>
          </c:cat>
          <c:val>
            <c:numRef>
              <c:f>(Formato!$E$162:$F$162,Formato!$G$162:$H$162)</c:f>
              <c:numCache>
                <c:formatCode>0.00%</c:formatCode>
                <c:ptCount val="4"/>
                <c:pt idx="0">
                  <c:v>0.58630000000000004</c:v>
                </c:pt>
                <c:pt idx="2">
                  <c:v>0.72130000000000005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332422016"/>
        <c:axId val="332432352"/>
      </c:barChart>
      <c:catAx>
        <c:axId val="3324220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32352"/>
        <c:crosses val="autoZero"/>
        <c:auto val="0"/>
        <c:lblAlgn val="ctr"/>
        <c:lblOffset val="100"/>
        <c:tickMarkSkip val="1"/>
        <c:noMultiLvlLbl val="0"/>
      </c:catAx>
      <c:valAx>
        <c:axId val="332432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20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(Formato!$F$196:$G$196,Formato!$H$196:$I$196)</c:f>
              <c:strCache>
                <c:ptCount val="3"/>
                <c:pt idx="0">
                  <c:v>Programado</c:v>
                </c:pt>
                <c:pt idx="2">
                  <c:v>Ejecutado</c:v>
                </c:pt>
              </c:strCache>
            </c:strRef>
          </c:cat>
          <c:val>
            <c:numRef>
              <c:f>(Formato!$F$197:$G$197,Formato!$H$197:$I$197)</c:f>
              <c:numCache>
                <c:formatCode>0.00%</c:formatCode>
                <c:ptCount val="4"/>
                <c:pt idx="0">
                  <c:v>0.40610000000000002</c:v>
                </c:pt>
                <c:pt idx="2">
                  <c:v>0.53100000000000003</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332424736"/>
        <c:axId val="332425280"/>
      </c:barChart>
      <c:catAx>
        <c:axId val="3324247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32425280"/>
        <c:crosses val="autoZero"/>
        <c:auto val="0"/>
        <c:lblAlgn val="ctr"/>
        <c:lblOffset val="100"/>
        <c:tickMarkSkip val="1"/>
        <c:noMultiLvlLbl val="0"/>
      </c:catAx>
      <c:valAx>
        <c:axId val="3324252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47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(Formato!$E$244:$F$244,Formato!$G$244:$H$244)</c:f>
              <c:strCache>
                <c:ptCount val="3"/>
                <c:pt idx="0">
                  <c:v>Programado</c:v>
                </c:pt>
                <c:pt idx="2">
                  <c:v>Ejecutado</c:v>
                </c:pt>
              </c:strCache>
            </c:strRef>
          </c:cat>
          <c:val>
            <c:numRef>
              <c:f>(Formato!$E$245:$F$245,Formato!$G$245:$H$245)</c:f>
              <c:numCache>
                <c:formatCode>0.00%</c:formatCode>
                <c:ptCount val="4"/>
                <c:pt idx="0">
                  <c:v>0.6542</c:v>
                </c:pt>
                <c:pt idx="2">
                  <c:v>0.746</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332425824"/>
        <c:axId val="63759520"/>
      </c:barChart>
      <c:catAx>
        <c:axId val="3324258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59520"/>
        <c:crosses val="autoZero"/>
        <c:auto val="0"/>
        <c:lblAlgn val="ctr"/>
        <c:lblOffset val="100"/>
        <c:tickMarkSkip val="1"/>
        <c:noMultiLvlLbl val="0"/>
      </c:catAx>
      <c:valAx>
        <c:axId val="63759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324258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(Formato!$F$263:$G$263,Formato!$H$263:$I$263)</c:f>
              <c:strCache>
                <c:ptCount val="3"/>
                <c:pt idx="0">
                  <c:v>Programado</c:v>
                </c:pt>
                <c:pt idx="2">
                  <c:v>Ejecutado</c:v>
                </c:pt>
              </c:strCache>
            </c:strRef>
          </c:cat>
          <c:val>
            <c:numRef>
              <c:f>(Formato!$F$264:$G$264,Formato!$H$278:$I$278)</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63764960"/>
        <c:axId val="63766592"/>
      </c:barChart>
      <c:catAx>
        <c:axId val="637649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66592"/>
        <c:crosses val="autoZero"/>
        <c:auto val="0"/>
        <c:lblAlgn val="ctr"/>
        <c:lblOffset val="100"/>
        <c:tickMarkSkip val="1"/>
        <c:noMultiLvlLbl val="0"/>
      </c:catAx>
      <c:valAx>
        <c:axId val="637665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37649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Formato!$B$149:$D$154</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Formato!$H$149:$H$154</c:f>
              <c:numCache>
                <c:formatCode>0.00%</c:formatCode>
                <c:ptCount val="6"/>
                <c:pt idx="0">
                  <c:v>0.72130000000000005</c:v>
                </c:pt>
                <c:pt idx="1">
                  <c:v>0.53100000000000003</c:v>
                </c:pt>
                <c:pt idx="2" formatCode="0%">
                  <c:v>1</c:v>
                </c:pt>
                <c:pt idx="3">
                  <c:v>0.746</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63769312"/>
        <c:axId val="63761152"/>
      </c:barChart>
      <c:catAx>
        <c:axId val="637693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3761152"/>
        <c:crosses val="autoZero"/>
        <c:auto val="1"/>
        <c:lblAlgn val="ctr"/>
        <c:lblOffset val="100"/>
        <c:noMultiLvlLbl val="0"/>
      </c:catAx>
      <c:valAx>
        <c:axId val="6376115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637693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e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7.jpeg"/><Relationship Id="rId3" Type="http://schemas.openxmlformats.org/officeDocument/2006/relationships/image" Target="../media/image12.jpeg"/><Relationship Id="rId7" Type="http://schemas.openxmlformats.org/officeDocument/2006/relationships/image" Target="../media/image16.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15.jpeg"/><Relationship Id="rId5" Type="http://schemas.openxmlformats.org/officeDocument/2006/relationships/image" Target="../media/image14.jpeg"/><Relationship Id="rId10" Type="http://schemas.openxmlformats.org/officeDocument/2006/relationships/image" Target="../media/image19.jpeg"/><Relationship Id="rId4" Type="http://schemas.openxmlformats.org/officeDocument/2006/relationships/image" Target="../media/image13.jpeg"/><Relationship Id="rId9"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image" Target="../media/image30.jpeg"/><Relationship Id="rId3" Type="http://schemas.openxmlformats.org/officeDocument/2006/relationships/image" Target="../media/image20.jpeg"/><Relationship Id="rId7" Type="http://schemas.openxmlformats.org/officeDocument/2006/relationships/image" Target="../media/image24.jpeg"/><Relationship Id="rId12" Type="http://schemas.openxmlformats.org/officeDocument/2006/relationships/image" Target="../media/image29.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3.jpeg"/><Relationship Id="rId11" Type="http://schemas.openxmlformats.org/officeDocument/2006/relationships/image" Target="../media/image28.jpeg"/><Relationship Id="rId5" Type="http://schemas.openxmlformats.org/officeDocument/2006/relationships/image" Target="../media/image22.jpeg"/><Relationship Id="rId10" Type="http://schemas.openxmlformats.org/officeDocument/2006/relationships/image" Target="../media/image27.jpeg"/><Relationship Id="rId4" Type="http://schemas.openxmlformats.org/officeDocument/2006/relationships/image" Target="../media/image21.jpeg"/><Relationship Id="rId9" Type="http://schemas.openxmlformats.org/officeDocument/2006/relationships/image" Target="../media/image26.jpeg"/><Relationship Id="rId14" Type="http://schemas.openxmlformats.org/officeDocument/2006/relationships/image" Target="../media/image31.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7.jpeg"/><Relationship Id="rId13" Type="http://schemas.openxmlformats.org/officeDocument/2006/relationships/image" Target="../media/image42.jpeg"/><Relationship Id="rId18" Type="http://schemas.openxmlformats.org/officeDocument/2006/relationships/image" Target="../media/image47.jpeg"/><Relationship Id="rId26" Type="http://schemas.openxmlformats.org/officeDocument/2006/relationships/image" Target="../media/image55.jpeg"/><Relationship Id="rId3" Type="http://schemas.openxmlformats.org/officeDocument/2006/relationships/image" Target="../media/image32.jpeg"/><Relationship Id="rId21" Type="http://schemas.openxmlformats.org/officeDocument/2006/relationships/image" Target="../media/image50.jpeg"/><Relationship Id="rId7" Type="http://schemas.openxmlformats.org/officeDocument/2006/relationships/image" Target="../media/image36.jpeg"/><Relationship Id="rId12" Type="http://schemas.openxmlformats.org/officeDocument/2006/relationships/image" Target="../media/image41.jpeg"/><Relationship Id="rId17" Type="http://schemas.openxmlformats.org/officeDocument/2006/relationships/image" Target="../media/image46.jpeg"/><Relationship Id="rId25" Type="http://schemas.openxmlformats.org/officeDocument/2006/relationships/image" Target="../media/image54.jpeg"/><Relationship Id="rId2" Type="http://schemas.openxmlformats.org/officeDocument/2006/relationships/image" Target="../media/image4.png"/><Relationship Id="rId16" Type="http://schemas.openxmlformats.org/officeDocument/2006/relationships/image" Target="../media/image45.jpeg"/><Relationship Id="rId20" Type="http://schemas.openxmlformats.org/officeDocument/2006/relationships/image" Target="../media/image49.jpeg"/><Relationship Id="rId29" Type="http://schemas.openxmlformats.org/officeDocument/2006/relationships/image" Target="../media/image58.jpeg"/><Relationship Id="rId1" Type="http://schemas.openxmlformats.org/officeDocument/2006/relationships/image" Target="../media/image6.jpeg"/><Relationship Id="rId6" Type="http://schemas.openxmlformats.org/officeDocument/2006/relationships/image" Target="../media/image35.jpeg"/><Relationship Id="rId11" Type="http://schemas.openxmlformats.org/officeDocument/2006/relationships/image" Target="../media/image40.jpeg"/><Relationship Id="rId24" Type="http://schemas.openxmlformats.org/officeDocument/2006/relationships/image" Target="../media/image53.jpeg"/><Relationship Id="rId32" Type="http://schemas.openxmlformats.org/officeDocument/2006/relationships/image" Target="../media/image61.jpeg"/><Relationship Id="rId5" Type="http://schemas.openxmlformats.org/officeDocument/2006/relationships/image" Target="../media/image34.jpeg"/><Relationship Id="rId15" Type="http://schemas.openxmlformats.org/officeDocument/2006/relationships/image" Target="../media/image44.jpeg"/><Relationship Id="rId23" Type="http://schemas.openxmlformats.org/officeDocument/2006/relationships/image" Target="../media/image52.jpeg"/><Relationship Id="rId28" Type="http://schemas.openxmlformats.org/officeDocument/2006/relationships/image" Target="../media/image57.jpeg"/><Relationship Id="rId10" Type="http://schemas.openxmlformats.org/officeDocument/2006/relationships/image" Target="../media/image39.jpeg"/><Relationship Id="rId19" Type="http://schemas.openxmlformats.org/officeDocument/2006/relationships/image" Target="../media/image48.jpeg"/><Relationship Id="rId31" Type="http://schemas.openxmlformats.org/officeDocument/2006/relationships/image" Target="../media/image60.jpeg"/><Relationship Id="rId4" Type="http://schemas.openxmlformats.org/officeDocument/2006/relationships/image" Target="../media/image33.jpeg"/><Relationship Id="rId9" Type="http://schemas.openxmlformats.org/officeDocument/2006/relationships/image" Target="../media/image38.jpeg"/><Relationship Id="rId14" Type="http://schemas.openxmlformats.org/officeDocument/2006/relationships/image" Target="../media/image43.jpeg"/><Relationship Id="rId22" Type="http://schemas.openxmlformats.org/officeDocument/2006/relationships/image" Target="../media/image51.jpeg"/><Relationship Id="rId27" Type="http://schemas.openxmlformats.org/officeDocument/2006/relationships/image" Target="../media/image56.jpeg"/><Relationship Id="rId30" Type="http://schemas.openxmlformats.org/officeDocument/2006/relationships/image" Target="../media/image59.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7.jpeg"/><Relationship Id="rId13" Type="http://schemas.openxmlformats.org/officeDocument/2006/relationships/image" Target="../media/image72.jpeg"/><Relationship Id="rId18" Type="http://schemas.openxmlformats.org/officeDocument/2006/relationships/image" Target="../media/image77.jpeg"/><Relationship Id="rId26" Type="http://schemas.openxmlformats.org/officeDocument/2006/relationships/image" Target="../media/image85.jpeg"/><Relationship Id="rId3" Type="http://schemas.openxmlformats.org/officeDocument/2006/relationships/image" Target="../media/image62.jpeg"/><Relationship Id="rId21" Type="http://schemas.openxmlformats.org/officeDocument/2006/relationships/image" Target="../media/image80.jpeg"/><Relationship Id="rId34" Type="http://schemas.openxmlformats.org/officeDocument/2006/relationships/image" Target="../media/image93.jpeg"/><Relationship Id="rId7" Type="http://schemas.openxmlformats.org/officeDocument/2006/relationships/image" Target="../media/image66.jpeg"/><Relationship Id="rId12" Type="http://schemas.openxmlformats.org/officeDocument/2006/relationships/image" Target="../media/image71.jpeg"/><Relationship Id="rId17" Type="http://schemas.openxmlformats.org/officeDocument/2006/relationships/image" Target="../media/image76.jpeg"/><Relationship Id="rId25" Type="http://schemas.openxmlformats.org/officeDocument/2006/relationships/image" Target="../media/image84.jpeg"/><Relationship Id="rId33" Type="http://schemas.openxmlformats.org/officeDocument/2006/relationships/image" Target="../media/image92.jpeg"/><Relationship Id="rId38" Type="http://schemas.openxmlformats.org/officeDocument/2006/relationships/image" Target="../media/image97.jpeg"/><Relationship Id="rId2" Type="http://schemas.openxmlformats.org/officeDocument/2006/relationships/image" Target="../media/image4.png"/><Relationship Id="rId16" Type="http://schemas.openxmlformats.org/officeDocument/2006/relationships/image" Target="../media/image75.jpeg"/><Relationship Id="rId20" Type="http://schemas.openxmlformats.org/officeDocument/2006/relationships/image" Target="../media/image79.jpeg"/><Relationship Id="rId29" Type="http://schemas.openxmlformats.org/officeDocument/2006/relationships/image" Target="../media/image88.jpeg"/><Relationship Id="rId1" Type="http://schemas.openxmlformats.org/officeDocument/2006/relationships/image" Target="../media/image6.jpeg"/><Relationship Id="rId6" Type="http://schemas.openxmlformats.org/officeDocument/2006/relationships/image" Target="../media/image65.jpeg"/><Relationship Id="rId11" Type="http://schemas.openxmlformats.org/officeDocument/2006/relationships/image" Target="../media/image70.jpeg"/><Relationship Id="rId24" Type="http://schemas.openxmlformats.org/officeDocument/2006/relationships/image" Target="../media/image83.jpeg"/><Relationship Id="rId32" Type="http://schemas.openxmlformats.org/officeDocument/2006/relationships/image" Target="../media/image91.jpeg"/><Relationship Id="rId37" Type="http://schemas.openxmlformats.org/officeDocument/2006/relationships/image" Target="../media/image96.jpeg"/><Relationship Id="rId5" Type="http://schemas.openxmlformats.org/officeDocument/2006/relationships/image" Target="../media/image64.jpeg"/><Relationship Id="rId15" Type="http://schemas.openxmlformats.org/officeDocument/2006/relationships/image" Target="../media/image74.jpeg"/><Relationship Id="rId23" Type="http://schemas.openxmlformats.org/officeDocument/2006/relationships/image" Target="../media/image82.jpeg"/><Relationship Id="rId28" Type="http://schemas.openxmlformats.org/officeDocument/2006/relationships/image" Target="../media/image87.jpeg"/><Relationship Id="rId36" Type="http://schemas.openxmlformats.org/officeDocument/2006/relationships/image" Target="../media/image95.jpeg"/><Relationship Id="rId10" Type="http://schemas.openxmlformats.org/officeDocument/2006/relationships/image" Target="../media/image69.jpeg"/><Relationship Id="rId19" Type="http://schemas.openxmlformats.org/officeDocument/2006/relationships/image" Target="../media/image78.jpeg"/><Relationship Id="rId31" Type="http://schemas.openxmlformats.org/officeDocument/2006/relationships/image" Target="../media/image90.jpeg"/><Relationship Id="rId4" Type="http://schemas.openxmlformats.org/officeDocument/2006/relationships/image" Target="../media/image63.jpeg"/><Relationship Id="rId9" Type="http://schemas.openxmlformats.org/officeDocument/2006/relationships/image" Target="../media/image68.jpeg"/><Relationship Id="rId14" Type="http://schemas.openxmlformats.org/officeDocument/2006/relationships/image" Target="../media/image73.jpeg"/><Relationship Id="rId22" Type="http://schemas.openxmlformats.org/officeDocument/2006/relationships/image" Target="../media/image81.jpeg"/><Relationship Id="rId27" Type="http://schemas.openxmlformats.org/officeDocument/2006/relationships/image" Target="../media/image86.jpeg"/><Relationship Id="rId30" Type="http://schemas.openxmlformats.org/officeDocument/2006/relationships/image" Target="../media/image89.jpeg"/><Relationship Id="rId35" Type="http://schemas.openxmlformats.org/officeDocument/2006/relationships/image" Target="../media/image9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3.jpeg"/><Relationship Id="rId13" Type="http://schemas.openxmlformats.org/officeDocument/2006/relationships/image" Target="../media/image108.jpeg"/><Relationship Id="rId3" Type="http://schemas.openxmlformats.org/officeDocument/2006/relationships/image" Target="../media/image98.jpeg"/><Relationship Id="rId7" Type="http://schemas.openxmlformats.org/officeDocument/2006/relationships/image" Target="../media/image102.jpeg"/><Relationship Id="rId12" Type="http://schemas.openxmlformats.org/officeDocument/2006/relationships/image" Target="../media/image107.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101.jpeg"/><Relationship Id="rId11" Type="http://schemas.openxmlformats.org/officeDocument/2006/relationships/image" Target="../media/image106.jpeg"/><Relationship Id="rId5" Type="http://schemas.openxmlformats.org/officeDocument/2006/relationships/image" Target="../media/image100.jpeg"/><Relationship Id="rId10" Type="http://schemas.openxmlformats.org/officeDocument/2006/relationships/image" Target="../media/image105.jpeg"/><Relationship Id="rId4" Type="http://schemas.openxmlformats.org/officeDocument/2006/relationships/image" Target="../media/image99.jpeg"/><Relationship Id="rId9" Type="http://schemas.openxmlformats.org/officeDocument/2006/relationships/image" Target="../media/image104.jpeg"/><Relationship Id="rId14" Type="http://schemas.openxmlformats.org/officeDocument/2006/relationships/image" Target="../media/image109.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16.jpeg"/><Relationship Id="rId13" Type="http://schemas.openxmlformats.org/officeDocument/2006/relationships/image" Target="../media/image121.jpeg"/><Relationship Id="rId18" Type="http://schemas.openxmlformats.org/officeDocument/2006/relationships/image" Target="../media/image126.jpeg"/><Relationship Id="rId26" Type="http://schemas.openxmlformats.org/officeDocument/2006/relationships/image" Target="../media/image134.jpeg"/><Relationship Id="rId3" Type="http://schemas.openxmlformats.org/officeDocument/2006/relationships/image" Target="../media/image111.jpeg"/><Relationship Id="rId21" Type="http://schemas.openxmlformats.org/officeDocument/2006/relationships/image" Target="../media/image129.jpeg"/><Relationship Id="rId7" Type="http://schemas.openxmlformats.org/officeDocument/2006/relationships/image" Target="../media/image115.jpeg"/><Relationship Id="rId12" Type="http://schemas.openxmlformats.org/officeDocument/2006/relationships/image" Target="../media/image120.jpeg"/><Relationship Id="rId17" Type="http://schemas.openxmlformats.org/officeDocument/2006/relationships/image" Target="../media/image125.jpeg"/><Relationship Id="rId25" Type="http://schemas.openxmlformats.org/officeDocument/2006/relationships/image" Target="../media/image133.jpeg"/><Relationship Id="rId2" Type="http://schemas.openxmlformats.org/officeDocument/2006/relationships/image" Target="../media/image110.png"/><Relationship Id="rId16" Type="http://schemas.openxmlformats.org/officeDocument/2006/relationships/image" Target="../media/image124.jpeg"/><Relationship Id="rId20" Type="http://schemas.openxmlformats.org/officeDocument/2006/relationships/image" Target="../media/image128.jpeg"/><Relationship Id="rId29" Type="http://schemas.openxmlformats.org/officeDocument/2006/relationships/image" Target="../media/image137.jpeg"/><Relationship Id="rId1" Type="http://schemas.openxmlformats.org/officeDocument/2006/relationships/image" Target="../media/image6.jpeg"/><Relationship Id="rId6" Type="http://schemas.openxmlformats.org/officeDocument/2006/relationships/image" Target="../media/image114.jpeg"/><Relationship Id="rId11" Type="http://schemas.openxmlformats.org/officeDocument/2006/relationships/image" Target="../media/image119.jpeg"/><Relationship Id="rId24" Type="http://schemas.openxmlformats.org/officeDocument/2006/relationships/image" Target="../media/image132.jpeg"/><Relationship Id="rId5" Type="http://schemas.openxmlformats.org/officeDocument/2006/relationships/image" Target="../media/image113.jpeg"/><Relationship Id="rId15" Type="http://schemas.openxmlformats.org/officeDocument/2006/relationships/image" Target="../media/image123.jpeg"/><Relationship Id="rId23" Type="http://schemas.openxmlformats.org/officeDocument/2006/relationships/image" Target="../media/image131.jpeg"/><Relationship Id="rId28" Type="http://schemas.openxmlformats.org/officeDocument/2006/relationships/image" Target="../media/image136.jpeg"/><Relationship Id="rId10" Type="http://schemas.openxmlformats.org/officeDocument/2006/relationships/image" Target="../media/image118.jpeg"/><Relationship Id="rId19" Type="http://schemas.openxmlformats.org/officeDocument/2006/relationships/image" Target="../media/image127.jpeg"/><Relationship Id="rId31" Type="http://schemas.openxmlformats.org/officeDocument/2006/relationships/image" Target="../media/image139.jpeg"/><Relationship Id="rId4" Type="http://schemas.openxmlformats.org/officeDocument/2006/relationships/image" Target="../media/image112.jpeg"/><Relationship Id="rId9" Type="http://schemas.openxmlformats.org/officeDocument/2006/relationships/image" Target="../media/image117.jpeg"/><Relationship Id="rId14" Type="http://schemas.openxmlformats.org/officeDocument/2006/relationships/image" Target="../media/image122.jpeg"/><Relationship Id="rId22" Type="http://schemas.openxmlformats.org/officeDocument/2006/relationships/image" Target="../media/image130.jpeg"/><Relationship Id="rId27" Type="http://schemas.openxmlformats.org/officeDocument/2006/relationships/image" Target="../media/image135.jpeg"/><Relationship Id="rId30" Type="http://schemas.openxmlformats.org/officeDocument/2006/relationships/image" Target="../media/image138.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45.jpeg"/><Relationship Id="rId13" Type="http://schemas.openxmlformats.org/officeDocument/2006/relationships/image" Target="../media/image150.jpeg"/><Relationship Id="rId18" Type="http://schemas.openxmlformats.org/officeDocument/2006/relationships/image" Target="../media/image155.jpeg"/><Relationship Id="rId26" Type="http://schemas.openxmlformats.org/officeDocument/2006/relationships/image" Target="../media/image163.jpeg"/><Relationship Id="rId3" Type="http://schemas.openxmlformats.org/officeDocument/2006/relationships/image" Target="../media/image140.jpeg"/><Relationship Id="rId21" Type="http://schemas.openxmlformats.org/officeDocument/2006/relationships/image" Target="../media/image158.jpeg"/><Relationship Id="rId34" Type="http://schemas.openxmlformats.org/officeDocument/2006/relationships/image" Target="../media/image171.jpeg"/><Relationship Id="rId7" Type="http://schemas.openxmlformats.org/officeDocument/2006/relationships/image" Target="../media/image144.jpeg"/><Relationship Id="rId12" Type="http://schemas.openxmlformats.org/officeDocument/2006/relationships/image" Target="../media/image149.jpeg"/><Relationship Id="rId17" Type="http://schemas.openxmlformats.org/officeDocument/2006/relationships/image" Target="../media/image154.jpeg"/><Relationship Id="rId25" Type="http://schemas.openxmlformats.org/officeDocument/2006/relationships/image" Target="../media/image162.jpeg"/><Relationship Id="rId33" Type="http://schemas.openxmlformats.org/officeDocument/2006/relationships/image" Target="../media/image170.jpeg"/><Relationship Id="rId2" Type="http://schemas.openxmlformats.org/officeDocument/2006/relationships/image" Target="../media/image110.png"/><Relationship Id="rId16" Type="http://schemas.openxmlformats.org/officeDocument/2006/relationships/image" Target="../media/image153.jpeg"/><Relationship Id="rId20" Type="http://schemas.openxmlformats.org/officeDocument/2006/relationships/image" Target="../media/image157.jpeg"/><Relationship Id="rId29" Type="http://schemas.openxmlformats.org/officeDocument/2006/relationships/image" Target="../media/image166.jpeg"/><Relationship Id="rId1" Type="http://schemas.openxmlformats.org/officeDocument/2006/relationships/image" Target="../media/image6.jpeg"/><Relationship Id="rId6" Type="http://schemas.openxmlformats.org/officeDocument/2006/relationships/image" Target="../media/image143.jpeg"/><Relationship Id="rId11" Type="http://schemas.openxmlformats.org/officeDocument/2006/relationships/image" Target="../media/image148.jpeg"/><Relationship Id="rId24" Type="http://schemas.openxmlformats.org/officeDocument/2006/relationships/image" Target="../media/image161.jpeg"/><Relationship Id="rId32" Type="http://schemas.openxmlformats.org/officeDocument/2006/relationships/image" Target="../media/image169.jpeg"/><Relationship Id="rId5" Type="http://schemas.openxmlformats.org/officeDocument/2006/relationships/image" Target="../media/image142.jpeg"/><Relationship Id="rId15" Type="http://schemas.openxmlformats.org/officeDocument/2006/relationships/image" Target="../media/image152.jpeg"/><Relationship Id="rId23" Type="http://schemas.openxmlformats.org/officeDocument/2006/relationships/image" Target="../media/image160.jpeg"/><Relationship Id="rId28" Type="http://schemas.openxmlformats.org/officeDocument/2006/relationships/image" Target="../media/image165.jpeg"/><Relationship Id="rId10" Type="http://schemas.openxmlformats.org/officeDocument/2006/relationships/image" Target="../media/image147.jpeg"/><Relationship Id="rId19" Type="http://schemas.openxmlformats.org/officeDocument/2006/relationships/image" Target="../media/image156.jpeg"/><Relationship Id="rId31" Type="http://schemas.openxmlformats.org/officeDocument/2006/relationships/image" Target="../media/image168.jpeg"/><Relationship Id="rId4" Type="http://schemas.openxmlformats.org/officeDocument/2006/relationships/image" Target="../media/image141.jpeg"/><Relationship Id="rId9" Type="http://schemas.openxmlformats.org/officeDocument/2006/relationships/image" Target="../media/image146.jpeg"/><Relationship Id="rId14" Type="http://schemas.openxmlformats.org/officeDocument/2006/relationships/image" Target="../media/image151.jpeg"/><Relationship Id="rId22" Type="http://schemas.openxmlformats.org/officeDocument/2006/relationships/image" Target="../media/image159.jpeg"/><Relationship Id="rId27" Type="http://schemas.openxmlformats.org/officeDocument/2006/relationships/image" Target="../media/image164.jpeg"/><Relationship Id="rId30" Type="http://schemas.openxmlformats.org/officeDocument/2006/relationships/image" Target="../media/image167.jpeg"/></Relationships>
</file>

<file path=xl/drawings/drawing1.xml><?xml version="1.0" encoding="utf-8"?>
<xdr:wsDr xmlns:xdr="http://schemas.openxmlformats.org/drawingml/2006/spreadsheetDrawing" xmlns:a="http://schemas.openxmlformats.org/drawingml/2006/main">
  <xdr:twoCellAnchor>
    <xdr:from>
      <xdr:col>12</xdr:col>
      <xdr:colOff>11905</xdr:colOff>
      <xdr:row>227</xdr:row>
      <xdr:rowOff>0</xdr:rowOff>
    </xdr:from>
    <xdr:to>
      <xdr:col>19</xdr:col>
      <xdr:colOff>1142999</xdr:colOff>
      <xdr:row>235</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159</xdr:row>
      <xdr:rowOff>44223</xdr:rowOff>
    </xdr:from>
    <xdr:to>
      <xdr:col>19</xdr:col>
      <xdr:colOff>1143000</xdr:colOff>
      <xdr:row>166</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195</xdr:row>
      <xdr:rowOff>83127</xdr:rowOff>
    </xdr:from>
    <xdr:to>
      <xdr:col>19</xdr:col>
      <xdr:colOff>1166812</xdr:colOff>
      <xdr:row>201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242</xdr:row>
      <xdr:rowOff>23813</xdr:rowOff>
    </xdr:from>
    <xdr:to>
      <xdr:col>19</xdr:col>
      <xdr:colOff>1095376</xdr:colOff>
      <xdr:row>249</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262</xdr:row>
      <xdr:rowOff>0</xdr:rowOff>
    </xdr:from>
    <xdr:to>
      <xdr:col>19</xdr:col>
      <xdr:colOff>1131094</xdr:colOff>
      <xdr:row>269</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144</xdr:row>
      <xdr:rowOff>269875</xdr:rowOff>
    </xdr:from>
    <xdr:to>
      <xdr:col>19</xdr:col>
      <xdr:colOff>1188736</xdr:colOff>
      <xdr:row>156</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729342</xdr:colOff>
      <xdr:row>355</xdr:row>
      <xdr:rowOff>163286</xdr:rowOff>
    </xdr:from>
    <xdr:to>
      <xdr:col>17</xdr:col>
      <xdr:colOff>166551</xdr:colOff>
      <xdr:row>355</xdr:row>
      <xdr:rowOff>2809603</xdr:rowOff>
    </xdr:to>
    <xdr:pic>
      <xdr:nvPicPr>
        <xdr:cNvPr id="10" name="Imagen 9">
          <a:extLst>
            <a:ext uri="{FF2B5EF4-FFF2-40B4-BE49-F238E27FC236}">
              <a16:creationId xmlns:a16="http://schemas.microsoft.com/office/drawing/2014/main" id="{97E6F675-2A71-46BB-AF36-6772FB169B7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00056" y="426959486"/>
          <a:ext cx="9430295" cy="2646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C91CA57C-7AB9-448E-A4B5-0072B0F7B3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BCC0EFFD-DE79-4120-B91E-2CB95DB6161F}"/>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122836</xdr:colOff>
      <xdr:row>1</xdr:row>
      <xdr:rowOff>155245</xdr:rowOff>
    </xdr:from>
    <xdr:to>
      <xdr:col>10</xdr:col>
      <xdr:colOff>987261</xdr:colOff>
      <xdr:row>3</xdr:row>
      <xdr:rowOff>184120</xdr:rowOff>
    </xdr:to>
    <xdr:pic>
      <xdr:nvPicPr>
        <xdr:cNvPr id="4" name="Imagen 3">
          <a:extLst>
            <a:ext uri="{FF2B5EF4-FFF2-40B4-BE49-F238E27FC236}">
              <a16:creationId xmlns:a16="http://schemas.microsoft.com/office/drawing/2014/main" id="{EA492344-3AB5-4A00-A131-B85753127D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35416" y="338125"/>
          <a:ext cx="864425" cy="638475"/>
        </a:xfrm>
        <a:prstGeom prst="rect">
          <a:avLst/>
        </a:prstGeom>
      </xdr:spPr>
    </xdr:pic>
    <xdr:clientData/>
  </xdr:twoCellAnchor>
  <xdr:twoCellAnchor editAs="oneCell">
    <xdr:from>
      <xdr:col>18</xdr:col>
      <xdr:colOff>151535</xdr:colOff>
      <xdr:row>1</xdr:row>
      <xdr:rowOff>129021</xdr:rowOff>
    </xdr:from>
    <xdr:to>
      <xdr:col>18</xdr:col>
      <xdr:colOff>994180</xdr:colOff>
      <xdr:row>3</xdr:row>
      <xdr:rowOff>195696</xdr:rowOff>
    </xdr:to>
    <xdr:pic>
      <xdr:nvPicPr>
        <xdr:cNvPr id="5" name="3 Imagen">
          <a:extLst>
            <a:ext uri="{FF2B5EF4-FFF2-40B4-BE49-F238E27FC236}">
              <a16:creationId xmlns:a16="http://schemas.microsoft.com/office/drawing/2014/main" id="{9B946887-1C92-4EB6-B41E-AB480D03875B}"/>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14495" y="31190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A0FE87EE-C2C1-4B98-9DEF-681D8D31F65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EF337E3B-1C5B-44FA-9739-E7C6BCB4AC3E}"/>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506948</xdr:colOff>
      <xdr:row>5</xdr:row>
      <xdr:rowOff>35126</xdr:rowOff>
    </xdr:from>
    <xdr:to>
      <xdr:col>6</xdr:col>
      <xdr:colOff>300700</xdr:colOff>
      <xdr:row>18</xdr:row>
      <xdr:rowOff>139563</xdr:rowOff>
    </xdr:to>
    <xdr:pic>
      <xdr:nvPicPr>
        <xdr:cNvPr id="4" name="Imagen 3">
          <a:extLst>
            <a:ext uri="{FF2B5EF4-FFF2-40B4-BE49-F238E27FC236}">
              <a16:creationId xmlns:a16="http://schemas.microsoft.com/office/drawing/2014/main" id="{8609B7D4-A2EC-412D-BD9A-67D012D79D2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99428" y="1559126"/>
          <a:ext cx="3756152" cy="2679997"/>
        </a:xfrm>
        <a:prstGeom prst="rect">
          <a:avLst/>
        </a:prstGeom>
      </xdr:spPr>
    </xdr:pic>
    <xdr:clientData/>
  </xdr:twoCellAnchor>
  <xdr:twoCellAnchor editAs="oneCell">
    <xdr:from>
      <xdr:col>8</xdr:col>
      <xdr:colOff>18836</xdr:colOff>
      <xdr:row>21</xdr:row>
      <xdr:rowOff>59550</xdr:rowOff>
    </xdr:from>
    <xdr:to>
      <xdr:col>11</xdr:col>
      <xdr:colOff>1020386</xdr:colOff>
      <xdr:row>34</xdr:row>
      <xdr:rowOff>456481</xdr:rowOff>
    </xdr:to>
    <xdr:pic>
      <xdr:nvPicPr>
        <xdr:cNvPr id="5" name="Imagen 4">
          <a:extLst>
            <a:ext uri="{FF2B5EF4-FFF2-40B4-BE49-F238E27FC236}">
              <a16:creationId xmlns:a16="http://schemas.microsoft.com/office/drawing/2014/main" id="{FE0958B7-EACE-4564-8A8A-3F30BCCBBAE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47196" y="4730610"/>
          <a:ext cx="3935250" cy="2865811"/>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EBBFC75F-3323-4C3C-9ED0-126DACBCD36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69128" y="4802810"/>
          <a:ext cx="3896400" cy="2800380"/>
        </a:xfrm>
        <a:prstGeom prst="rect">
          <a:avLst/>
        </a:prstGeom>
      </xdr:spPr>
    </xdr:pic>
    <xdr:clientData/>
  </xdr:twoCellAnchor>
  <xdr:twoCellAnchor editAs="oneCell">
    <xdr:from>
      <xdr:col>8</xdr:col>
      <xdr:colOff>175560</xdr:colOff>
      <xdr:row>5</xdr:row>
      <xdr:rowOff>115429</xdr:rowOff>
    </xdr:from>
    <xdr:to>
      <xdr:col>11</xdr:col>
      <xdr:colOff>845874</xdr:colOff>
      <xdr:row>18</xdr:row>
      <xdr:rowOff>147866</xdr:rowOff>
    </xdr:to>
    <xdr:pic>
      <xdr:nvPicPr>
        <xdr:cNvPr id="7" name="Imagen 6">
          <a:extLst>
            <a:ext uri="{FF2B5EF4-FFF2-40B4-BE49-F238E27FC236}">
              <a16:creationId xmlns:a16="http://schemas.microsoft.com/office/drawing/2014/main" id="{310F92B7-E83F-4563-BA3B-F3A0D4FAABA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103920" y="1639429"/>
          <a:ext cx="3604014" cy="260799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134470</xdr:colOff>
      <xdr:row>5</xdr:row>
      <xdr:rowOff>71717</xdr:rowOff>
    </xdr:from>
    <xdr:to>
      <xdr:col>6</xdr:col>
      <xdr:colOff>533176</xdr:colOff>
      <xdr:row>18</xdr:row>
      <xdr:rowOff>171706</xdr:rowOff>
    </xdr:to>
    <xdr:pic>
      <xdr:nvPicPr>
        <xdr:cNvPr id="16" name="3 Imagen">
          <a:extLst>
            <a:ext uri="{FF2B5EF4-FFF2-40B4-BE49-F238E27FC236}">
              <a16:creationId xmlns:a16="http://schemas.microsoft.com/office/drawing/2014/main" id="{51546149-6334-43C6-AE2C-E83C70180073}"/>
            </a:ext>
          </a:extLst>
        </xdr:cNvPr>
        <xdr:cNvPicPr>
          <a:picLocks noChangeAspect="1"/>
        </xdr:cNvPicPr>
      </xdr:nvPicPr>
      <xdr:blipFill>
        <a:blip xmlns:r="http://schemas.openxmlformats.org/officeDocument/2006/relationships" r:embed="rId3"/>
        <a:stretch>
          <a:fillRect/>
        </a:stretch>
      </xdr:blipFill>
      <xdr:spPr>
        <a:xfrm>
          <a:off x="385482" y="1497105"/>
          <a:ext cx="3455670" cy="2448742"/>
        </a:xfrm>
        <a:prstGeom prst="rect">
          <a:avLst/>
        </a:prstGeom>
      </xdr:spPr>
    </xdr:pic>
    <xdr:clientData/>
  </xdr:twoCellAnchor>
  <xdr:twoCellAnchor editAs="oneCell">
    <xdr:from>
      <xdr:col>7</xdr:col>
      <xdr:colOff>448234</xdr:colOff>
      <xdr:row>5</xdr:row>
      <xdr:rowOff>49466</xdr:rowOff>
    </xdr:from>
    <xdr:to>
      <xdr:col>10</xdr:col>
      <xdr:colOff>864549</xdr:colOff>
      <xdr:row>18</xdr:row>
      <xdr:rowOff>141835</xdr:rowOff>
    </xdr:to>
    <xdr:pic>
      <xdr:nvPicPr>
        <xdr:cNvPr id="17" name="5 Imagen">
          <a:extLst>
            <a:ext uri="{FF2B5EF4-FFF2-40B4-BE49-F238E27FC236}">
              <a16:creationId xmlns:a16="http://schemas.microsoft.com/office/drawing/2014/main" id="{62E7A67D-7CBC-4A77-ACDD-C1CE816C5419}"/>
            </a:ext>
          </a:extLst>
        </xdr:cNvPr>
        <xdr:cNvPicPr>
          <a:picLocks noChangeAspect="1"/>
        </xdr:cNvPicPr>
      </xdr:nvPicPr>
      <xdr:blipFill>
        <a:blip xmlns:r="http://schemas.openxmlformats.org/officeDocument/2006/relationships" r:embed="rId4"/>
        <a:stretch>
          <a:fillRect/>
        </a:stretch>
      </xdr:blipFill>
      <xdr:spPr>
        <a:xfrm>
          <a:off x="4410634" y="1474854"/>
          <a:ext cx="3428456" cy="2441122"/>
        </a:xfrm>
        <a:prstGeom prst="rect">
          <a:avLst/>
        </a:prstGeom>
      </xdr:spPr>
    </xdr:pic>
    <xdr:clientData/>
  </xdr:twoCellAnchor>
  <xdr:twoCellAnchor editAs="oneCell">
    <xdr:from>
      <xdr:col>2</xdr:col>
      <xdr:colOff>442312</xdr:colOff>
      <xdr:row>21</xdr:row>
      <xdr:rowOff>60832</xdr:rowOff>
    </xdr:from>
    <xdr:to>
      <xdr:col>5</xdr:col>
      <xdr:colOff>466371</xdr:colOff>
      <xdr:row>34</xdr:row>
      <xdr:rowOff>107576</xdr:rowOff>
    </xdr:to>
    <xdr:pic>
      <xdr:nvPicPr>
        <xdr:cNvPr id="22" name="7 Imagen">
          <a:extLst>
            <a:ext uri="{FF2B5EF4-FFF2-40B4-BE49-F238E27FC236}">
              <a16:creationId xmlns:a16="http://schemas.microsoft.com/office/drawing/2014/main" id="{F66AEDDD-75F5-4B37-A239-356CFCFD613B}"/>
            </a:ext>
          </a:extLst>
        </xdr:cNvPr>
        <xdr:cNvPicPr>
          <a:picLocks noChangeAspect="1"/>
        </xdr:cNvPicPr>
      </xdr:nvPicPr>
      <xdr:blipFill>
        <a:blip xmlns:r="http://schemas.openxmlformats.org/officeDocument/2006/relationships" r:embed="rId5"/>
        <a:stretch>
          <a:fillRect/>
        </a:stretch>
      </xdr:blipFill>
      <xdr:spPr>
        <a:xfrm>
          <a:off x="1016053" y="4462503"/>
          <a:ext cx="1933542" cy="2395497"/>
        </a:xfrm>
        <a:prstGeom prst="rect">
          <a:avLst/>
        </a:prstGeom>
      </xdr:spPr>
    </xdr:pic>
    <xdr:clientData/>
  </xdr:twoCellAnchor>
  <xdr:twoCellAnchor editAs="oneCell">
    <xdr:from>
      <xdr:col>8</xdr:col>
      <xdr:colOff>677954</xdr:colOff>
      <xdr:row>21</xdr:row>
      <xdr:rowOff>83724</xdr:rowOff>
    </xdr:from>
    <xdr:to>
      <xdr:col>10</xdr:col>
      <xdr:colOff>195670</xdr:colOff>
      <xdr:row>34</xdr:row>
      <xdr:rowOff>107576</xdr:rowOff>
    </xdr:to>
    <xdr:pic>
      <xdr:nvPicPr>
        <xdr:cNvPr id="23" name="8 Imagen">
          <a:extLst>
            <a:ext uri="{FF2B5EF4-FFF2-40B4-BE49-F238E27FC236}">
              <a16:creationId xmlns:a16="http://schemas.microsoft.com/office/drawing/2014/main" id="{3D9ACF8F-0CB3-4429-AACE-7E5BBFAAA55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223060" y="4485395"/>
          <a:ext cx="1947151" cy="2372605"/>
        </a:xfrm>
        <a:prstGeom prst="rect">
          <a:avLst/>
        </a:prstGeom>
      </xdr:spPr>
    </xdr:pic>
    <xdr:clientData/>
  </xdr:twoCellAnchor>
  <xdr:twoCellAnchor editAs="oneCell">
    <xdr:from>
      <xdr:col>3</xdr:col>
      <xdr:colOff>105494</xdr:colOff>
      <xdr:row>37</xdr:row>
      <xdr:rowOff>53949</xdr:rowOff>
    </xdr:from>
    <xdr:to>
      <xdr:col>5</xdr:col>
      <xdr:colOff>703054</xdr:colOff>
      <xdr:row>50</xdr:row>
      <xdr:rowOff>107577</xdr:rowOff>
    </xdr:to>
    <xdr:pic>
      <xdr:nvPicPr>
        <xdr:cNvPr id="24" name="11 Imagen">
          <a:extLst>
            <a:ext uri="{FF2B5EF4-FFF2-40B4-BE49-F238E27FC236}">
              <a16:creationId xmlns:a16="http://schemas.microsoft.com/office/drawing/2014/main" id="{EB254FB0-8C44-469A-9568-22BC83AA6069}"/>
            </a:ext>
          </a:extLst>
        </xdr:cNvPr>
        <xdr:cNvPicPr>
          <a:picLocks noChangeAspect="1"/>
        </xdr:cNvPicPr>
      </xdr:nvPicPr>
      <xdr:blipFill>
        <a:blip xmlns:r="http://schemas.openxmlformats.org/officeDocument/2006/relationships" r:embed="rId7"/>
        <a:stretch>
          <a:fillRect/>
        </a:stretch>
      </xdr:blipFill>
      <xdr:spPr>
        <a:xfrm>
          <a:off x="1252976" y="7602231"/>
          <a:ext cx="1933302" cy="2384452"/>
        </a:xfrm>
        <a:prstGeom prst="rect">
          <a:avLst/>
        </a:prstGeom>
      </xdr:spPr>
    </xdr:pic>
    <xdr:clientData/>
  </xdr:twoCellAnchor>
  <xdr:twoCellAnchor editAs="oneCell">
    <xdr:from>
      <xdr:col>8</xdr:col>
      <xdr:colOff>769201</xdr:colOff>
      <xdr:row>37</xdr:row>
      <xdr:rowOff>58272</xdr:rowOff>
    </xdr:from>
    <xdr:to>
      <xdr:col>10</xdr:col>
      <xdr:colOff>286677</xdr:colOff>
      <xdr:row>50</xdr:row>
      <xdr:rowOff>89648</xdr:rowOff>
    </xdr:to>
    <xdr:pic>
      <xdr:nvPicPr>
        <xdr:cNvPr id="25" name="15 Imagen">
          <a:extLst>
            <a:ext uri="{FF2B5EF4-FFF2-40B4-BE49-F238E27FC236}">
              <a16:creationId xmlns:a16="http://schemas.microsoft.com/office/drawing/2014/main" id="{DF8DD8AA-3E9C-4900-8E0A-6E5B8CF977EE}"/>
            </a:ext>
          </a:extLst>
        </xdr:cNvPr>
        <xdr:cNvPicPr>
          <a:picLocks noChangeAspect="1"/>
        </xdr:cNvPicPr>
      </xdr:nvPicPr>
      <xdr:blipFill>
        <a:blip xmlns:r="http://schemas.openxmlformats.org/officeDocument/2006/relationships" r:embed="rId8"/>
        <a:stretch>
          <a:fillRect/>
        </a:stretch>
      </xdr:blipFill>
      <xdr:spPr>
        <a:xfrm>
          <a:off x="5314307" y="7606554"/>
          <a:ext cx="1946911" cy="2362200"/>
        </a:xfrm>
        <a:prstGeom prst="rect">
          <a:avLst/>
        </a:prstGeom>
      </xdr:spPr>
    </xdr:pic>
    <xdr:clientData/>
  </xdr:twoCellAnchor>
  <xdr:twoCellAnchor editAs="oneCell">
    <xdr:from>
      <xdr:col>1</xdr:col>
      <xdr:colOff>152400</xdr:colOff>
      <xdr:row>53</xdr:row>
      <xdr:rowOff>89647</xdr:rowOff>
    </xdr:from>
    <xdr:to>
      <xdr:col>6</xdr:col>
      <xdr:colOff>568463</xdr:colOff>
      <xdr:row>66</xdr:row>
      <xdr:rowOff>125506</xdr:rowOff>
    </xdr:to>
    <xdr:pic>
      <xdr:nvPicPr>
        <xdr:cNvPr id="26" name="Imagen 25">
          <a:extLst>
            <a:ext uri="{FF2B5EF4-FFF2-40B4-BE49-F238E27FC236}">
              <a16:creationId xmlns:a16="http://schemas.microsoft.com/office/drawing/2014/main" id="{AC11ABF6-AA95-4E36-964C-6ECFFB576524}"/>
            </a:ext>
          </a:extLst>
        </xdr:cNvPr>
        <xdr:cNvPicPr>
          <a:picLocks noChangeAspect="1"/>
        </xdr:cNvPicPr>
      </xdr:nvPicPr>
      <xdr:blipFill>
        <a:blip xmlns:r="http://schemas.openxmlformats.org/officeDocument/2006/relationships" r:embed="rId9"/>
        <a:stretch>
          <a:fillRect/>
        </a:stretch>
      </xdr:blipFill>
      <xdr:spPr>
        <a:xfrm>
          <a:off x="403412" y="10641106"/>
          <a:ext cx="3473027" cy="2366682"/>
        </a:xfrm>
        <a:prstGeom prst="rect">
          <a:avLst/>
        </a:prstGeom>
      </xdr:spPr>
    </xdr:pic>
    <xdr:clientData/>
  </xdr:twoCellAnchor>
  <xdr:twoCellAnchor editAs="oneCell">
    <xdr:from>
      <xdr:col>7</xdr:col>
      <xdr:colOff>536636</xdr:colOff>
      <xdr:row>53</xdr:row>
      <xdr:rowOff>57026</xdr:rowOff>
    </xdr:from>
    <xdr:to>
      <xdr:col>11</xdr:col>
      <xdr:colOff>85163</xdr:colOff>
      <xdr:row>66</xdr:row>
      <xdr:rowOff>98612</xdr:rowOff>
    </xdr:to>
    <xdr:pic>
      <xdr:nvPicPr>
        <xdr:cNvPr id="27" name="Imagen 26">
          <a:extLst>
            <a:ext uri="{FF2B5EF4-FFF2-40B4-BE49-F238E27FC236}">
              <a16:creationId xmlns:a16="http://schemas.microsoft.com/office/drawing/2014/main" id="{A975A515-C1F3-4607-BE36-B1A3E5D87215}"/>
            </a:ext>
          </a:extLst>
        </xdr:cNvPr>
        <xdr:cNvPicPr>
          <a:picLocks noChangeAspect="1"/>
        </xdr:cNvPicPr>
      </xdr:nvPicPr>
      <xdr:blipFill>
        <a:blip xmlns:r="http://schemas.openxmlformats.org/officeDocument/2006/relationships" r:embed="rId10"/>
        <a:stretch>
          <a:fillRect/>
        </a:stretch>
      </xdr:blipFill>
      <xdr:spPr>
        <a:xfrm>
          <a:off x="4499036" y="10608485"/>
          <a:ext cx="3484033" cy="237240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B77ECC6-398C-4EE1-8F49-EB17FB85F9A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E83BEBC-A016-499B-976C-752EB017295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106560</xdr:colOff>
      <xdr:row>6</xdr:row>
      <xdr:rowOff>85725</xdr:rowOff>
    </xdr:from>
    <xdr:to>
      <xdr:col>6</xdr:col>
      <xdr:colOff>533399</xdr:colOff>
      <xdr:row>19</xdr:row>
      <xdr:rowOff>95249</xdr:rowOff>
    </xdr:to>
    <xdr:pic>
      <xdr:nvPicPr>
        <xdr:cNvPr id="4" name="Imagen 3">
          <a:extLst>
            <a:ext uri="{FF2B5EF4-FFF2-40B4-BE49-F238E27FC236}">
              <a16:creationId xmlns:a16="http://schemas.microsoft.com/office/drawing/2014/main" id="{36E4BB69-5F1A-4FF5-A9A7-39CC262CB7C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3260" y="1823085"/>
          <a:ext cx="3619619" cy="2402204"/>
        </a:xfrm>
        <a:prstGeom prst="rect">
          <a:avLst/>
        </a:prstGeom>
      </xdr:spPr>
    </xdr:pic>
    <xdr:clientData/>
  </xdr:twoCellAnchor>
  <xdr:twoCellAnchor editAs="oneCell">
    <xdr:from>
      <xdr:col>7</xdr:col>
      <xdr:colOff>172127</xdr:colOff>
      <xdr:row>6</xdr:row>
      <xdr:rowOff>91307</xdr:rowOff>
    </xdr:from>
    <xdr:to>
      <xdr:col>11</xdr:col>
      <xdr:colOff>304800</xdr:colOff>
      <xdr:row>19</xdr:row>
      <xdr:rowOff>97772</xdr:rowOff>
    </xdr:to>
    <xdr:pic>
      <xdr:nvPicPr>
        <xdr:cNvPr id="5" name="Imagen 4">
          <a:extLst>
            <a:ext uri="{FF2B5EF4-FFF2-40B4-BE49-F238E27FC236}">
              <a16:creationId xmlns:a16="http://schemas.microsoft.com/office/drawing/2014/main" id="{5D2E1705-573A-4F4A-A931-24155AF83B7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17407" y="1828667"/>
          <a:ext cx="4270333" cy="2399145"/>
        </a:xfrm>
        <a:prstGeom prst="rect">
          <a:avLst/>
        </a:prstGeom>
      </xdr:spPr>
    </xdr:pic>
    <xdr:clientData/>
  </xdr:twoCellAnchor>
  <xdr:twoCellAnchor editAs="oneCell">
    <xdr:from>
      <xdr:col>7</xdr:col>
      <xdr:colOff>200373</xdr:colOff>
      <xdr:row>22</xdr:row>
      <xdr:rowOff>100362</xdr:rowOff>
    </xdr:from>
    <xdr:to>
      <xdr:col>11</xdr:col>
      <xdr:colOff>266700</xdr:colOff>
      <xdr:row>35</xdr:row>
      <xdr:rowOff>123825</xdr:rowOff>
    </xdr:to>
    <xdr:pic>
      <xdr:nvPicPr>
        <xdr:cNvPr id="6" name="Imagen 5">
          <a:extLst>
            <a:ext uri="{FF2B5EF4-FFF2-40B4-BE49-F238E27FC236}">
              <a16:creationId xmlns:a16="http://schemas.microsoft.com/office/drawing/2014/main" id="{67C4D7AD-EFA3-456F-8F78-C26C1DB5DA3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45653" y="4977162"/>
          <a:ext cx="4203987" cy="2416143"/>
        </a:xfrm>
        <a:prstGeom prst="rect">
          <a:avLst/>
        </a:prstGeom>
      </xdr:spPr>
    </xdr:pic>
    <xdr:clientData/>
  </xdr:twoCellAnchor>
  <xdr:twoCellAnchor editAs="oneCell">
    <xdr:from>
      <xdr:col>1</xdr:col>
      <xdr:colOff>242888</xdr:colOff>
      <xdr:row>22</xdr:row>
      <xdr:rowOff>114300</xdr:rowOff>
    </xdr:from>
    <xdr:to>
      <xdr:col>6</xdr:col>
      <xdr:colOff>590549</xdr:colOff>
      <xdr:row>35</xdr:row>
      <xdr:rowOff>104774</xdr:rowOff>
    </xdr:to>
    <xdr:pic>
      <xdr:nvPicPr>
        <xdr:cNvPr id="7" name="Imagen 6">
          <a:extLst>
            <a:ext uri="{FF2B5EF4-FFF2-40B4-BE49-F238E27FC236}">
              <a16:creationId xmlns:a16="http://schemas.microsoft.com/office/drawing/2014/main" id="{1A1948BA-8024-43D5-A91B-66BC05591B5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9588" y="4991100"/>
          <a:ext cx="3540441" cy="2383154"/>
        </a:xfrm>
        <a:prstGeom prst="rect">
          <a:avLst/>
        </a:prstGeom>
      </xdr:spPr>
    </xdr:pic>
    <xdr:clientData/>
  </xdr:twoCellAnchor>
  <xdr:twoCellAnchor editAs="oneCell">
    <xdr:from>
      <xdr:col>1</xdr:col>
      <xdr:colOff>154384</xdr:colOff>
      <xdr:row>39</xdr:row>
      <xdr:rowOff>91587</xdr:rowOff>
    </xdr:from>
    <xdr:to>
      <xdr:col>6</xdr:col>
      <xdr:colOff>571499</xdr:colOff>
      <xdr:row>52</xdr:row>
      <xdr:rowOff>104774</xdr:rowOff>
    </xdr:to>
    <xdr:pic>
      <xdr:nvPicPr>
        <xdr:cNvPr id="8" name="Imagen 7">
          <a:extLst>
            <a:ext uri="{FF2B5EF4-FFF2-40B4-BE49-F238E27FC236}">
              <a16:creationId xmlns:a16="http://schemas.microsoft.com/office/drawing/2014/main" id="{B6D1C89C-4425-4446-9200-D8EEB0D9EC4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1084" y="8565027"/>
          <a:ext cx="3609895" cy="2390627"/>
        </a:xfrm>
        <a:prstGeom prst="rect">
          <a:avLst/>
        </a:prstGeom>
      </xdr:spPr>
    </xdr:pic>
    <xdr:clientData/>
  </xdr:twoCellAnchor>
  <xdr:twoCellAnchor editAs="oneCell">
    <xdr:from>
      <xdr:col>7</xdr:col>
      <xdr:colOff>184476</xdr:colOff>
      <xdr:row>72</xdr:row>
      <xdr:rowOff>47626</xdr:rowOff>
    </xdr:from>
    <xdr:to>
      <xdr:col>11</xdr:col>
      <xdr:colOff>447675</xdr:colOff>
      <xdr:row>85</xdr:row>
      <xdr:rowOff>91126</xdr:rowOff>
    </xdr:to>
    <xdr:pic>
      <xdr:nvPicPr>
        <xdr:cNvPr id="9" name="Imagen 8">
          <a:extLst>
            <a:ext uri="{FF2B5EF4-FFF2-40B4-BE49-F238E27FC236}">
              <a16:creationId xmlns:a16="http://schemas.microsoft.com/office/drawing/2014/main" id="{C19BB40E-8EBF-459C-A8F8-AF0205980FF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329756" y="15340966"/>
          <a:ext cx="4400859" cy="2420940"/>
        </a:xfrm>
        <a:prstGeom prst="rect">
          <a:avLst/>
        </a:prstGeom>
      </xdr:spPr>
    </xdr:pic>
    <xdr:clientData/>
  </xdr:twoCellAnchor>
  <xdr:twoCellAnchor editAs="oneCell">
    <xdr:from>
      <xdr:col>1</xdr:col>
      <xdr:colOff>103272</xdr:colOff>
      <xdr:row>72</xdr:row>
      <xdr:rowOff>78722</xdr:rowOff>
    </xdr:from>
    <xdr:to>
      <xdr:col>6</xdr:col>
      <xdr:colOff>590550</xdr:colOff>
      <xdr:row>85</xdr:row>
      <xdr:rowOff>122222</xdr:rowOff>
    </xdr:to>
    <xdr:pic>
      <xdr:nvPicPr>
        <xdr:cNvPr id="10" name="Imagen 9">
          <a:extLst>
            <a:ext uri="{FF2B5EF4-FFF2-40B4-BE49-F238E27FC236}">
              <a16:creationId xmlns:a16="http://schemas.microsoft.com/office/drawing/2014/main" id="{B697E098-58B3-4AC1-81CF-DCEC8BE3611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69972" y="15372062"/>
          <a:ext cx="3680058" cy="2420940"/>
        </a:xfrm>
        <a:prstGeom prst="rect">
          <a:avLst/>
        </a:prstGeom>
      </xdr:spPr>
    </xdr:pic>
    <xdr:clientData/>
  </xdr:twoCellAnchor>
  <xdr:twoCellAnchor editAs="oneCell">
    <xdr:from>
      <xdr:col>7</xdr:col>
      <xdr:colOff>152399</xdr:colOff>
      <xdr:row>88</xdr:row>
      <xdr:rowOff>102625</xdr:rowOff>
    </xdr:from>
    <xdr:to>
      <xdr:col>11</xdr:col>
      <xdr:colOff>457199</xdr:colOff>
      <xdr:row>101</xdr:row>
      <xdr:rowOff>146125</xdr:rowOff>
    </xdr:to>
    <xdr:pic>
      <xdr:nvPicPr>
        <xdr:cNvPr id="11" name="Imagen 10">
          <a:extLst>
            <a:ext uri="{FF2B5EF4-FFF2-40B4-BE49-F238E27FC236}">
              <a16:creationId xmlns:a16="http://schemas.microsoft.com/office/drawing/2014/main" id="{0BD123B4-4AA3-440B-981D-40FA860AFEF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97679" y="18596365"/>
          <a:ext cx="4442460" cy="2420940"/>
        </a:xfrm>
        <a:prstGeom prst="rect">
          <a:avLst/>
        </a:prstGeom>
      </xdr:spPr>
    </xdr:pic>
    <xdr:clientData/>
  </xdr:twoCellAnchor>
  <xdr:twoCellAnchor editAs="oneCell">
    <xdr:from>
      <xdr:col>1</xdr:col>
      <xdr:colOff>100009</xdr:colOff>
      <xdr:row>88</xdr:row>
      <xdr:rowOff>76200</xdr:rowOff>
    </xdr:from>
    <xdr:to>
      <xdr:col>6</xdr:col>
      <xdr:colOff>561975</xdr:colOff>
      <xdr:row>101</xdr:row>
      <xdr:rowOff>119700</xdr:rowOff>
    </xdr:to>
    <xdr:pic>
      <xdr:nvPicPr>
        <xdr:cNvPr id="12" name="Imagen 11">
          <a:extLst>
            <a:ext uri="{FF2B5EF4-FFF2-40B4-BE49-F238E27FC236}">
              <a16:creationId xmlns:a16="http://schemas.microsoft.com/office/drawing/2014/main" id="{53E95693-7328-4933-8A8E-2307B6260AC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66709" y="18569940"/>
          <a:ext cx="3654746" cy="2420940"/>
        </a:xfrm>
        <a:prstGeom prst="rect">
          <a:avLst/>
        </a:prstGeom>
      </xdr:spPr>
    </xdr:pic>
    <xdr:clientData/>
  </xdr:twoCellAnchor>
  <xdr:twoCellAnchor editAs="oneCell">
    <xdr:from>
      <xdr:col>7</xdr:col>
      <xdr:colOff>128000</xdr:colOff>
      <xdr:row>55</xdr:row>
      <xdr:rowOff>66674</xdr:rowOff>
    </xdr:from>
    <xdr:to>
      <xdr:col>11</xdr:col>
      <xdr:colOff>409575</xdr:colOff>
      <xdr:row>68</xdr:row>
      <xdr:rowOff>110174</xdr:rowOff>
    </xdr:to>
    <xdr:pic>
      <xdr:nvPicPr>
        <xdr:cNvPr id="13" name="Imagen 12">
          <a:extLst>
            <a:ext uri="{FF2B5EF4-FFF2-40B4-BE49-F238E27FC236}">
              <a16:creationId xmlns:a16="http://schemas.microsoft.com/office/drawing/2014/main" id="{5B71F642-CA63-487B-A76E-C9BECA2466B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73280" y="11755754"/>
          <a:ext cx="4419235" cy="2520000"/>
        </a:xfrm>
        <a:prstGeom prst="rect">
          <a:avLst/>
        </a:prstGeom>
      </xdr:spPr>
    </xdr:pic>
    <xdr:clientData/>
  </xdr:twoCellAnchor>
  <xdr:twoCellAnchor editAs="oneCell">
    <xdr:from>
      <xdr:col>1</xdr:col>
      <xdr:colOff>92153</xdr:colOff>
      <xdr:row>55</xdr:row>
      <xdr:rowOff>74775</xdr:rowOff>
    </xdr:from>
    <xdr:to>
      <xdr:col>6</xdr:col>
      <xdr:colOff>561975</xdr:colOff>
      <xdr:row>68</xdr:row>
      <xdr:rowOff>118275</xdr:rowOff>
    </xdr:to>
    <xdr:pic>
      <xdr:nvPicPr>
        <xdr:cNvPr id="14" name="Imagen 13">
          <a:extLst>
            <a:ext uri="{FF2B5EF4-FFF2-40B4-BE49-F238E27FC236}">
              <a16:creationId xmlns:a16="http://schemas.microsoft.com/office/drawing/2014/main" id="{C9CA43C0-11EC-4A62-9CB0-13C50AFA50D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58853" y="11763855"/>
          <a:ext cx="3662602" cy="2520000"/>
        </a:xfrm>
        <a:prstGeom prst="rect">
          <a:avLst/>
        </a:prstGeom>
      </xdr:spPr>
    </xdr:pic>
    <xdr:clientData/>
  </xdr:twoCellAnchor>
  <xdr:twoCellAnchor editAs="oneCell">
    <xdr:from>
      <xdr:col>7</xdr:col>
      <xdr:colOff>91647</xdr:colOff>
      <xdr:row>39</xdr:row>
      <xdr:rowOff>47525</xdr:rowOff>
    </xdr:from>
    <xdr:to>
      <xdr:col>11</xdr:col>
      <xdr:colOff>438149</xdr:colOff>
      <xdr:row>52</xdr:row>
      <xdr:rowOff>91025</xdr:rowOff>
    </xdr:to>
    <xdr:pic>
      <xdr:nvPicPr>
        <xdr:cNvPr id="15" name="Imagen 14">
          <a:extLst>
            <a:ext uri="{FF2B5EF4-FFF2-40B4-BE49-F238E27FC236}">
              <a16:creationId xmlns:a16="http://schemas.microsoft.com/office/drawing/2014/main" id="{58A40B14-C33B-4D96-BB0B-5839B863C7EC}"/>
            </a:ext>
          </a:extLst>
        </xdr:cNvPr>
        <xdr:cNvPicPr>
          <a:picLocks noChangeAspect="1"/>
        </xdr:cNvPicPr>
      </xdr:nvPicPr>
      <xdr:blipFill>
        <a:blip xmlns:r="http://schemas.openxmlformats.org/officeDocument/2006/relationships" r:embed="rId14"/>
        <a:stretch>
          <a:fillRect/>
        </a:stretch>
      </xdr:blipFill>
      <xdr:spPr>
        <a:xfrm>
          <a:off x="4236927" y="8520965"/>
          <a:ext cx="4484162"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D7F8DE7-A672-48A4-AC5D-71B4A58AAA4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58CEE2F-FA1F-409C-9828-42E43DE6B7C4}"/>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89647</xdr:colOff>
      <xdr:row>165</xdr:row>
      <xdr:rowOff>33618</xdr:rowOff>
    </xdr:from>
    <xdr:to>
      <xdr:col>6</xdr:col>
      <xdr:colOff>289112</xdr:colOff>
      <xdr:row>178</xdr:row>
      <xdr:rowOff>41238</xdr:rowOff>
    </xdr:to>
    <xdr:pic>
      <xdr:nvPicPr>
        <xdr:cNvPr id="4" name="53 Imagen">
          <a:extLst>
            <a:ext uri="{FF2B5EF4-FFF2-40B4-BE49-F238E27FC236}">
              <a16:creationId xmlns:a16="http://schemas.microsoft.com/office/drawing/2014/main" id="{E4E7B726-B1E1-4F93-BE1B-C9BFCF90BDCA}"/>
            </a:ext>
          </a:extLst>
        </xdr:cNvPr>
        <xdr:cNvPicPr>
          <a:picLocks noChangeAspect="1"/>
        </xdr:cNvPicPr>
      </xdr:nvPicPr>
      <xdr:blipFill>
        <a:blip xmlns:r="http://schemas.openxmlformats.org/officeDocument/2006/relationships" r:embed="rId3"/>
        <a:stretch>
          <a:fillRect/>
        </a:stretch>
      </xdr:blipFill>
      <xdr:spPr>
        <a:xfrm>
          <a:off x="691627" y="32723418"/>
          <a:ext cx="3399865" cy="2385060"/>
        </a:xfrm>
        <a:prstGeom prst="rect">
          <a:avLst/>
        </a:prstGeom>
      </xdr:spPr>
    </xdr:pic>
    <xdr:clientData/>
  </xdr:twoCellAnchor>
  <xdr:twoCellAnchor editAs="oneCell">
    <xdr:from>
      <xdr:col>2</xdr:col>
      <xdr:colOff>168087</xdr:colOff>
      <xdr:row>149</xdr:row>
      <xdr:rowOff>89647</xdr:rowOff>
    </xdr:from>
    <xdr:to>
      <xdr:col>6</xdr:col>
      <xdr:colOff>367552</xdr:colOff>
      <xdr:row>162</xdr:row>
      <xdr:rowOff>86061</xdr:rowOff>
    </xdr:to>
    <xdr:pic>
      <xdr:nvPicPr>
        <xdr:cNvPr id="5" name="54 Imagen">
          <a:extLst>
            <a:ext uri="{FF2B5EF4-FFF2-40B4-BE49-F238E27FC236}">
              <a16:creationId xmlns:a16="http://schemas.microsoft.com/office/drawing/2014/main" id="{73F3251C-7A7E-4E1E-BB85-C00235B19885}"/>
            </a:ext>
          </a:extLst>
        </xdr:cNvPr>
        <xdr:cNvPicPr>
          <a:picLocks noChangeAspect="1"/>
        </xdr:cNvPicPr>
      </xdr:nvPicPr>
      <xdr:blipFill>
        <a:blip xmlns:r="http://schemas.openxmlformats.org/officeDocument/2006/relationships" r:embed="rId4"/>
        <a:stretch>
          <a:fillRect/>
        </a:stretch>
      </xdr:blipFill>
      <xdr:spPr>
        <a:xfrm>
          <a:off x="770067" y="29632387"/>
          <a:ext cx="3399865" cy="2389094"/>
        </a:xfrm>
        <a:prstGeom prst="rect">
          <a:avLst/>
        </a:prstGeom>
      </xdr:spPr>
    </xdr:pic>
    <xdr:clientData/>
  </xdr:twoCellAnchor>
  <xdr:twoCellAnchor editAs="oneCell">
    <xdr:from>
      <xdr:col>7</xdr:col>
      <xdr:colOff>336177</xdr:colOff>
      <xdr:row>149</xdr:row>
      <xdr:rowOff>100853</xdr:rowOff>
    </xdr:from>
    <xdr:to>
      <xdr:col>10</xdr:col>
      <xdr:colOff>782171</xdr:colOff>
      <xdr:row>162</xdr:row>
      <xdr:rowOff>97267</xdr:rowOff>
    </xdr:to>
    <xdr:pic>
      <xdr:nvPicPr>
        <xdr:cNvPr id="6" name="55 Imagen">
          <a:extLst>
            <a:ext uri="{FF2B5EF4-FFF2-40B4-BE49-F238E27FC236}">
              <a16:creationId xmlns:a16="http://schemas.microsoft.com/office/drawing/2014/main" id="{4C7D4F81-28E2-494F-ACB6-053290727555}"/>
            </a:ext>
          </a:extLst>
        </xdr:cNvPr>
        <xdr:cNvPicPr>
          <a:picLocks noChangeAspect="1"/>
        </xdr:cNvPicPr>
      </xdr:nvPicPr>
      <xdr:blipFill>
        <a:blip xmlns:r="http://schemas.openxmlformats.org/officeDocument/2006/relationships" r:embed="rId5"/>
        <a:stretch>
          <a:fillRect/>
        </a:stretch>
      </xdr:blipFill>
      <xdr:spPr>
        <a:xfrm>
          <a:off x="4824357" y="29643593"/>
          <a:ext cx="3387314" cy="2389094"/>
        </a:xfrm>
        <a:prstGeom prst="rect">
          <a:avLst/>
        </a:prstGeom>
      </xdr:spPr>
    </xdr:pic>
    <xdr:clientData/>
  </xdr:twoCellAnchor>
  <xdr:twoCellAnchor editAs="oneCell">
    <xdr:from>
      <xdr:col>2</xdr:col>
      <xdr:colOff>123264</xdr:colOff>
      <xdr:row>133</xdr:row>
      <xdr:rowOff>89647</xdr:rowOff>
    </xdr:from>
    <xdr:to>
      <xdr:col>6</xdr:col>
      <xdr:colOff>315109</xdr:colOff>
      <xdr:row>146</xdr:row>
      <xdr:rowOff>86061</xdr:rowOff>
    </xdr:to>
    <xdr:pic>
      <xdr:nvPicPr>
        <xdr:cNvPr id="7" name="56 Imagen">
          <a:extLst>
            <a:ext uri="{FF2B5EF4-FFF2-40B4-BE49-F238E27FC236}">
              <a16:creationId xmlns:a16="http://schemas.microsoft.com/office/drawing/2014/main" id="{B15E7343-9F0C-40A1-82BC-13C5FBE8B447}"/>
            </a:ext>
          </a:extLst>
        </xdr:cNvPr>
        <xdr:cNvPicPr>
          <a:picLocks noChangeAspect="1"/>
        </xdr:cNvPicPr>
      </xdr:nvPicPr>
      <xdr:blipFill>
        <a:blip xmlns:r="http://schemas.openxmlformats.org/officeDocument/2006/relationships" r:embed="rId6"/>
        <a:stretch>
          <a:fillRect/>
        </a:stretch>
      </xdr:blipFill>
      <xdr:spPr>
        <a:xfrm>
          <a:off x="725244" y="26485327"/>
          <a:ext cx="3392245" cy="2389094"/>
        </a:xfrm>
        <a:prstGeom prst="rect">
          <a:avLst/>
        </a:prstGeom>
      </xdr:spPr>
    </xdr:pic>
    <xdr:clientData/>
  </xdr:twoCellAnchor>
  <xdr:twoCellAnchor editAs="oneCell">
    <xdr:from>
      <xdr:col>8</xdr:col>
      <xdr:colOff>11206</xdr:colOff>
      <xdr:row>133</xdr:row>
      <xdr:rowOff>89647</xdr:rowOff>
    </xdr:from>
    <xdr:to>
      <xdr:col>10</xdr:col>
      <xdr:colOff>830580</xdr:colOff>
      <xdr:row>146</xdr:row>
      <xdr:rowOff>78441</xdr:rowOff>
    </xdr:to>
    <xdr:pic>
      <xdr:nvPicPr>
        <xdr:cNvPr id="8" name="58 Imagen">
          <a:extLst>
            <a:ext uri="{FF2B5EF4-FFF2-40B4-BE49-F238E27FC236}">
              <a16:creationId xmlns:a16="http://schemas.microsoft.com/office/drawing/2014/main" id="{FA0AD754-3D70-4438-A105-3FE670FD48FF}"/>
            </a:ext>
          </a:extLst>
        </xdr:cNvPr>
        <xdr:cNvPicPr>
          <a:picLocks noChangeAspect="1"/>
        </xdr:cNvPicPr>
      </xdr:nvPicPr>
      <xdr:blipFill>
        <a:blip xmlns:r="http://schemas.openxmlformats.org/officeDocument/2006/relationships" r:embed="rId7"/>
        <a:stretch>
          <a:fillRect/>
        </a:stretch>
      </xdr:blipFill>
      <xdr:spPr>
        <a:xfrm>
          <a:off x="4888006" y="26485327"/>
          <a:ext cx="3372074" cy="2381474"/>
        </a:xfrm>
        <a:prstGeom prst="rect">
          <a:avLst/>
        </a:prstGeom>
      </xdr:spPr>
    </xdr:pic>
    <xdr:clientData/>
  </xdr:twoCellAnchor>
  <xdr:twoCellAnchor editAs="oneCell">
    <xdr:from>
      <xdr:col>2</xdr:col>
      <xdr:colOff>134470</xdr:colOff>
      <xdr:row>117</xdr:row>
      <xdr:rowOff>56029</xdr:rowOff>
    </xdr:from>
    <xdr:to>
      <xdr:col>6</xdr:col>
      <xdr:colOff>326315</xdr:colOff>
      <xdr:row>130</xdr:row>
      <xdr:rowOff>52444</xdr:rowOff>
    </xdr:to>
    <xdr:pic>
      <xdr:nvPicPr>
        <xdr:cNvPr id="9" name="59 Imagen">
          <a:extLst>
            <a:ext uri="{FF2B5EF4-FFF2-40B4-BE49-F238E27FC236}">
              <a16:creationId xmlns:a16="http://schemas.microsoft.com/office/drawing/2014/main" id="{62B44D79-924A-4E35-8D52-0B76C5EA95F4}"/>
            </a:ext>
          </a:extLst>
        </xdr:cNvPr>
        <xdr:cNvPicPr>
          <a:picLocks noChangeAspect="1"/>
        </xdr:cNvPicPr>
      </xdr:nvPicPr>
      <xdr:blipFill>
        <a:blip xmlns:r="http://schemas.openxmlformats.org/officeDocument/2006/relationships" r:embed="rId8"/>
        <a:stretch>
          <a:fillRect/>
        </a:stretch>
      </xdr:blipFill>
      <xdr:spPr>
        <a:xfrm>
          <a:off x="736450" y="23304649"/>
          <a:ext cx="3392245" cy="2389095"/>
        </a:xfrm>
        <a:prstGeom prst="rect">
          <a:avLst/>
        </a:prstGeom>
      </xdr:spPr>
    </xdr:pic>
    <xdr:clientData/>
  </xdr:twoCellAnchor>
  <xdr:twoCellAnchor editAs="oneCell">
    <xdr:from>
      <xdr:col>8</xdr:col>
      <xdr:colOff>22411</xdr:colOff>
      <xdr:row>117</xdr:row>
      <xdr:rowOff>44824</xdr:rowOff>
    </xdr:from>
    <xdr:to>
      <xdr:col>10</xdr:col>
      <xdr:colOff>834165</xdr:colOff>
      <xdr:row>130</xdr:row>
      <xdr:rowOff>33619</xdr:rowOff>
    </xdr:to>
    <xdr:pic>
      <xdr:nvPicPr>
        <xdr:cNvPr id="10" name="60 Imagen">
          <a:extLst>
            <a:ext uri="{FF2B5EF4-FFF2-40B4-BE49-F238E27FC236}">
              <a16:creationId xmlns:a16="http://schemas.microsoft.com/office/drawing/2014/main" id="{29FD02FE-CCD6-436E-AFE5-CE31952BFB0A}"/>
            </a:ext>
          </a:extLst>
        </xdr:cNvPr>
        <xdr:cNvPicPr>
          <a:picLocks noChangeAspect="1"/>
        </xdr:cNvPicPr>
      </xdr:nvPicPr>
      <xdr:blipFill>
        <a:blip xmlns:r="http://schemas.openxmlformats.org/officeDocument/2006/relationships" r:embed="rId9"/>
        <a:stretch>
          <a:fillRect/>
        </a:stretch>
      </xdr:blipFill>
      <xdr:spPr>
        <a:xfrm>
          <a:off x="4899211" y="23293444"/>
          <a:ext cx="3364454" cy="2381475"/>
        </a:xfrm>
        <a:prstGeom prst="rect">
          <a:avLst/>
        </a:prstGeom>
      </xdr:spPr>
    </xdr:pic>
    <xdr:clientData/>
  </xdr:twoCellAnchor>
  <xdr:twoCellAnchor editAs="oneCell">
    <xdr:from>
      <xdr:col>2</xdr:col>
      <xdr:colOff>190500</xdr:colOff>
      <xdr:row>101</xdr:row>
      <xdr:rowOff>89647</xdr:rowOff>
    </xdr:from>
    <xdr:to>
      <xdr:col>6</xdr:col>
      <xdr:colOff>374725</xdr:colOff>
      <xdr:row>114</xdr:row>
      <xdr:rowOff>78441</xdr:rowOff>
    </xdr:to>
    <xdr:pic>
      <xdr:nvPicPr>
        <xdr:cNvPr id="11" name="61 Imagen">
          <a:extLst>
            <a:ext uri="{FF2B5EF4-FFF2-40B4-BE49-F238E27FC236}">
              <a16:creationId xmlns:a16="http://schemas.microsoft.com/office/drawing/2014/main" id="{6793BD22-FB2F-4352-89A2-9DAD935FEF08}"/>
            </a:ext>
          </a:extLst>
        </xdr:cNvPr>
        <xdr:cNvPicPr>
          <a:picLocks noChangeAspect="1"/>
        </xdr:cNvPicPr>
      </xdr:nvPicPr>
      <xdr:blipFill>
        <a:blip xmlns:r="http://schemas.openxmlformats.org/officeDocument/2006/relationships" r:embed="rId10"/>
        <a:stretch>
          <a:fillRect/>
        </a:stretch>
      </xdr:blipFill>
      <xdr:spPr>
        <a:xfrm>
          <a:off x="792480" y="20191207"/>
          <a:ext cx="3384625" cy="2381474"/>
        </a:xfrm>
        <a:prstGeom prst="rect">
          <a:avLst/>
        </a:prstGeom>
      </xdr:spPr>
    </xdr:pic>
    <xdr:clientData/>
  </xdr:twoCellAnchor>
  <xdr:twoCellAnchor editAs="oneCell">
    <xdr:from>
      <xdr:col>7</xdr:col>
      <xdr:colOff>347382</xdr:colOff>
      <xdr:row>101</xdr:row>
      <xdr:rowOff>78442</xdr:rowOff>
    </xdr:from>
    <xdr:to>
      <xdr:col>10</xdr:col>
      <xdr:colOff>785756</xdr:colOff>
      <xdr:row>114</xdr:row>
      <xdr:rowOff>74856</xdr:rowOff>
    </xdr:to>
    <xdr:pic>
      <xdr:nvPicPr>
        <xdr:cNvPr id="12" name="63 Imagen">
          <a:extLst>
            <a:ext uri="{FF2B5EF4-FFF2-40B4-BE49-F238E27FC236}">
              <a16:creationId xmlns:a16="http://schemas.microsoft.com/office/drawing/2014/main" id="{E30F616F-444A-4E17-AF3D-AD5F8368825F}"/>
            </a:ext>
          </a:extLst>
        </xdr:cNvPr>
        <xdr:cNvPicPr>
          <a:picLocks noChangeAspect="1"/>
        </xdr:cNvPicPr>
      </xdr:nvPicPr>
      <xdr:blipFill>
        <a:blip xmlns:r="http://schemas.openxmlformats.org/officeDocument/2006/relationships" r:embed="rId11"/>
        <a:stretch>
          <a:fillRect/>
        </a:stretch>
      </xdr:blipFill>
      <xdr:spPr>
        <a:xfrm>
          <a:off x="4835562" y="20180002"/>
          <a:ext cx="3379694" cy="2389094"/>
        </a:xfrm>
        <a:prstGeom prst="rect">
          <a:avLst/>
        </a:prstGeom>
      </xdr:spPr>
    </xdr:pic>
    <xdr:clientData/>
  </xdr:twoCellAnchor>
  <xdr:twoCellAnchor editAs="oneCell">
    <xdr:from>
      <xdr:col>2</xdr:col>
      <xdr:colOff>179293</xdr:colOff>
      <xdr:row>85</xdr:row>
      <xdr:rowOff>78441</xdr:rowOff>
    </xdr:from>
    <xdr:to>
      <xdr:col>6</xdr:col>
      <xdr:colOff>355898</xdr:colOff>
      <xdr:row>98</xdr:row>
      <xdr:rowOff>59615</xdr:rowOff>
    </xdr:to>
    <xdr:pic>
      <xdr:nvPicPr>
        <xdr:cNvPr id="13" name="64 Imagen">
          <a:extLst>
            <a:ext uri="{FF2B5EF4-FFF2-40B4-BE49-F238E27FC236}">
              <a16:creationId xmlns:a16="http://schemas.microsoft.com/office/drawing/2014/main" id="{668A4BC7-1D83-419A-8A88-EED22F442448}"/>
            </a:ext>
          </a:extLst>
        </xdr:cNvPr>
        <xdr:cNvPicPr>
          <a:picLocks noChangeAspect="1"/>
        </xdr:cNvPicPr>
      </xdr:nvPicPr>
      <xdr:blipFill>
        <a:blip xmlns:r="http://schemas.openxmlformats.org/officeDocument/2006/relationships" r:embed="rId12"/>
        <a:stretch>
          <a:fillRect/>
        </a:stretch>
      </xdr:blipFill>
      <xdr:spPr>
        <a:xfrm>
          <a:off x="781273" y="17032941"/>
          <a:ext cx="3377005" cy="2373854"/>
        </a:xfrm>
        <a:prstGeom prst="rect">
          <a:avLst/>
        </a:prstGeom>
      </xdr:spPr>
    </xdr:pic>
    <xdr:clientData/>
  </xdr:twoCellAnchor>
  <xdr:twoCellAnchor editAs="oneCell">
    <xdr:from>
      <xdr:col>8</xdr:col>
      <xdr:colOff>0</xdr:colOff>
      <xdr:row>85</xdr:row>
      <xdr:rowOff>67235</xdr:rowOff>
    </xdr:from>
    <xdr:to>
      <xdr:col>10</xdr:col>
      <xdr:colOff>811754</xdr:colOff>
      <xdr:row>98</xdr:row>
      <xdr:rowOff>48409</xdr:rowOff>
    </xdr:to>
    <xdr:pic>
      <xdr:nvPicPr>
        <xdr:cNvPr id="14" name="65 Imagen">
          <a:extLst>
            <a:ext uri="{FF2B5EF4-FFF2-40B4-BE49-F238E27FC236}">
              <a16:creationId xmlns:a16="http://schemas.microsoft.com/office/drawing/2014/main" id="{9D0D6AAC-EDA4-4390-952C-A5DBC3409C73}"/>
            </a:ext>
          </a:extLst>
        </xdr:cNvPr>
        <xdr:cNvPicPr>
          <a:picLocks noChangeAspect="1"/>
        </xdr:cNvPicPr>
      </xdr:nvPicPr>
      <xdr:blipFill>
        <a:blip xmlns:r="http://schemas.openxmlformats.org/officeDocument/2006/relationships" r:embed="rId13"/>
        <a:stretch>
          <a:fillRect/>
        </a:stretch>
      </xdr:blipFill>
      <xdr:spPr>
        <a:xfrm>
          <a:off x="4876800" y="17021735"/>
          <a:ext cx="3364454" cy="2373854"/>
        </a:xfrm>
        <a:prstGeom prst="rect">
          <a:avLst/>
        </a:prstGeom>
      </xdr:spPr>
    </xdr:pic>
    <xdr:clientData/>
  </xdr:twoCellAnchor>
  <xdr:twoCellAnchor editAs="oneCell">
    <xdr:from>
      <xdr:col>2</xdr:col>
      <xdr:colOff>100853</xdr:colOff>
      <xdr:row>69</xdr:row>
      <xdr:rowOff>112059</xdr:rowOff>
    </xdr:from>
    <xdr:to>
      <xdr:col>6</xdr:col>
      <xdr:colOff>277458</xdr:colOff>
      <xdr:row>82</xdr:row>
      <xdr:rowOff>93233</xdr:rowOff>
    </xdr:to>
    <xdr:pic>
      <xdr:nvPicPr>
        <xdr:cNvPr id="15" name="66 Imagen">
          <a:extLst>
            <a:ext uri="{FF2B5EF4-FFF2-40B4-BE49-F238E27FC236}">
              <a16:creationId xmlns:a16="http://schemas.microsoft.com/office/drawing/2014/main" id="{3767E733-AC0F-4EB0-990F-0188F2DCA7BD}"/>
            </a:ext>
          </a:extLst>
        </xdr:cNvPr>
        <xdr:cNvPicPr>
          <a:picLocks noChangeAspect="1"/>
        </xdr:cNvPicPr>
      </xdr:nvPicPr>
      <xdr:blipFill>
        <a:blip xmlns:r="http://schemas.openxmlformats.org/officeDocument/2006/relationships" r:embed="rId14"/>
        <a:stretch>
          <a:fillRect/>
        </a:stretch>
      </xdr:blipFill>
      <xdr:spPr>
        <a:xfrm>
          <a:off x="702833" y="13919499"/>
          <a:ext cx="3377005" cy="2373854"/>
        </a:xfrm>
        <a:prstGeom prst="rect">
          <a:avLst/>
        </a:prstGeom>
      </xdr:spPr>
    </xdr:pic>
    <xdr:clientData/>
  </xdr:twoCellAnchor>
  <xdr:twoCellAnchor editAs="oneCell">
    <xdr:from>
      <xdr:col>7</xdr:col>
      <xdr:colOff>313765</xdr:colOff>
      <xdr:row>69</xdr:row>
      <xdr:rowOff>89647</xdr:rowOff>
    </xdr:from>
    <xdr:to>
      <xdr:col>10</xdr:col>
      <xdr:colOff>736899</xdr:colOff>
      <xdr:row>82</xdr:row>
      <xdr:rowOff>70821</xdr:rowOff>
    </xdr:to>
    <xdr:pic>
      <xdr:nvPicPr>
        <xdr:cNvPr id="16" name="67 Imagen">
          <a:extLst>
            <a:ext uri="{FF2B5EF4-FFF2-40B4-BE49-F238E27FC236}">
              <a16:creationId xmlns:a16="http://schemas.microsoft.com/office/drawing/2014/main" id="{1187334F-0BAB-4195-B9EF-9D1ACBDA30B6}"/>
            </a:ext>
          </a:extLst>
        </xdr:cNvPr>
        <xdr:cNvPicPr>
          <a:picLocks noChangeAspect="1"/>
        </xdr:cNvPicPr>
      </xdr:nvPicPr>
      <xdr:blipFill>
        <a:blip xmlns:r="http://schemas.openxmlformats.org/officeDocument/2006/relationships" r:embed="rId15"/>
        <a:stretch>
          <a:fillRect/>
        </a:stretch>
      </xdr:blipFill>
      <xdr:spPr>
        <a:xfrm>
          <a:off x="4801945" y="13897087"/>
          <a:ext cx="3364454" cy="2373854"/>
        </a:xfrm>
        <a:prstGeom prst="rect">
          <a:avLst/>
        </a:prstGeom>
      </xdr:spPr>
    </xdr:pic>
    <xdr:clientData/>
  </xdr:twoCellAnchor>
  <xdr:twoCellAnchor editAs="oneCell">
    <xdr:from>
      <xdr:col>2</xdr:col>
      <xdr:colOff>201706</xdr:colOff>
      <xdr:row>53</xdr:row>
      <xdr:rowOff>67235</xdr:rowOff>
    </xdr:from>
    <xdr:to>
      <xdr:col>6</xdr:col>
      <xdr:colOff>385931</xdr:colOff>
      <xdr:row>66</xdr:row>
      <xdr:rowOff>59615</xdr:rowOff>
    </xdr:to>
    <xdr:pic>
      <xdr:nvPicPr>
        <xdr:cNvPr id="17" name="69 Imagen">
          <a:extLst>
            <a:ext uri="{FF2B5EF4-FFF2-40B4-BE49-F238E27FC236}">
              <a16:creationId xmlns:a16="http://schemas.microsoft.com/office/drawing/2014/main" id="{51694E64-5288-4358-8D09-13075D3FB5FB}"/>
            </a:ext>
          </a:extLst>
        </xdr:cNvPr>
        <xdr:cNvPicPr>
          <a:picLocks noChangeAspect="1"/>
        </xdr:cNvPicPr>
      </xdr:nvPicPr>
      <xdr:blipFill>
        <a:blip xmlns:r="http://schemas.openxmlformats.org/officeDocument/2006/relationships" r:embed="rId16"/>
        <a:stretch>
          <a:fillRect/>
        </a:stretch>
      </xdr:blipFill>
      <xdr:spPr>
        <a:xfrm>
          <a:off x="803686" y="10811435"/>
          <a:ext cx="3384625" cy="2369820"/>
        </a:xfrm>
        <a:prstGeom prst="rect">
          <a:avLst/>
        </a:prstGeom>
      </xdr:spPr>
    </xdr:pic>
    <xdr:clientData/>
  </xdr:twoCellAnchor>
  <xdr:twoCellAnchor editAs="oneCell">
    <xdr:from>
      <xdr:col>7</xdr:col>
      <xdr:colOff>324970</xdr:colOff>
      <xdr:row>53</xdr:row>
      <xdr:rowOff>78441</xdr:rowOff>
    </xdr:from>
    <xdr:to>
      <xdr:col>10</xdr:col>
      <xdr:colOff>809064</xdr:colOff>
      <xdr:row>66</xdr:row>
      <xdr:rowOff>116541</xdr:rowOff>
    </xdr:to>
    <xdr:pic>
      <xdr:nvPicPr>
        <xdr:cNvPr id="18" name="70 Imagen">
          <a:extLst>
            <a:ext uri="{FF2B5EF4-FFF2-40B4-BE49-F238E27FC236}">
              <a16:creationId xmlns:a16="http://schemas.microsoft.com/office/drawing/2014/main" id="{FDF9748C-003D-41CD-BC95-43AE15B8764E}"/>
            </a:ext>
          </a:extLst>
        </xdr:cNvPr>
        <xdr:cNvPicPr>
          <a:picLocks noChangeAspect="1"/>
        </xdr:cNvPicPr>
      </xdr:nvPicPr>
      <xdr:blipFill>
        <a:blip xmlns:r="http://schemas.openxmlformats.org/officeDocument/2006/relationships" r:embed="rId17"/>
        <a:stretch>
          <a:fillRect/>
        </a:stretch>
      </xdr:blipFill>
      <xdr:spPr>
        <a:xfrm>
          <a:off x="4813150" y="10822641"/>
          <a:ext cx="3425414" cy="2415540"/>
        </a:xfrm>
        <a:prstGeom prst="rect">
          <a:avLst/>
        </a:prstGeom>
      </xdr:spPr>
    </xdr:pic>
    <xdr:clientData/>
  </xdr:twoCellAnchor>
  <xdr:twoCellAnchor editAs="oneCell">
    <xdr:from>
      <xdr:col>2</xdr:col>
      <xdr:colOff>125505</xdr:colOff>
      <xdr:row>37</xdr:row>
      <xdr:rowOff>112955</xdr:rowOff>
    </xdr:from>
    <xdr:to>
      <xdr:col>6</xdr:col>
      <xdr:colOff>309730</xdr:colOff>
      <xdr:row>50</xdr:row>
      <xdr:rowOff>101749</xdr:rowOff>
    </xdr:to>
    <xdr:pic>
      <xdr:nvPicPr>
        <xdr:cNvPr id="19" name="71 Imagen">
          <a:extLst>
            <a:ext uri="{FF2B5EF4-FFF2-40B4-BE49-F238E27FC236}">
              <a16:creationId xmlns:a16="http://schemas.microsoft.com/office/drawing/2014/main" id="{3E5D4FB9-F3C1-449A-AAC5-530204B8F06F}"/>
            </a:ext>
          </a:extLst>
        </xdr:cNvPr>
        <xdr:cNvPicPr>
          <a:picLocks noChangeAspect="1"/>
        </xdr:cNvPicPr>
      </xdr:nvPicPr>
      <xdr:blipFill>
        <a:blip xmlns:r="http://schemas.openxmlformats.org/officeDocument/2006/relationships" r:embed="rId18"/>
        <a:stretch>
          <a:fillRect/>
        </a:stretch>
      </xdr:blipFill>
      <xdr:spPr>
        <a:xfrm>
          <a:off x="727485" y="7793915"/>
          <a:ext cx="3384625" cy="2381474"/>
        </a:xfrm>
        <a:prstGeom prst="rect">
          <a:avLst/>
        </a:prstGeom>
      </xdr:spPr>
    </xdr:pic>
    <xdr:clientData/>
  </xdr:twoCellAnchor>
  <xdr:twoCellAnchor editAs="oneCell">
    <xdr:from>
      <xdr:col>7</xdr:col>
      <xdr:colOff>293594</xdr:colOff>
      <xdr:row>37</xdr:row>
      <xdr:rowOff>97715</xdr:rowOff>
    </xdr:from>
    <xdr:to>
      <xdr:col>10</xdr:col>
      <xdr:colOff>777688</xdr:colOff>
      <xdr:row>50</xdr:row>
      <xdr:rowOff>132229</xdr:rowOff>
    </xdr:to>
    <xdr:pic>
      <xdr:nvPicPr>
        <xdr:cNvPr id="20" name="72 Imagen">
          <a:extLst>
            <a:ext uri="{FF2B5EF4-FFF2-40B4-BE49-F238E27FC236}">
              <a16:creationId xmlns:a16="http://schemas.microsoft.com/office/drawing/2014/main" id="{45A01A3E-FB65-4E95-83AF-F19C8E15D7BD}"/>
            </a:ext>
          </a:extLst>
        </xdr:cNvPr>
        <xdr:cNvPicPr>
          <a:picLocks noChangeAspect="1"/>
        </xdr:cNvPicPr>
      </xdr:nvPicPr>
      <xdr:blipFill>
        <a:blip xmlns:r="http://schemas.openxmlformats.org/officeDocument/2006/relationships" r:embed="rId19"/>
        <a:stretch>
          <a:fillRect/>
        </a:stretch>
      </xdr:blipFill>
      <xdr:spPr>
        <a:xfrm>
          <a:off x="4781774" y="7778675"/>
          <a:ext cx="3425414" cy="2427194"/>
        </a:xfrm>
        <a:prstGeom prst="rect">
          <a:avLst/>
        </a:prstGeom>
      </xdr:spPr>
    </xdr:pic>
    <xdr:clientData/>
  </xdr:twoCellAnchor>
  <xdr:twoCellAnchor editAs="oneCell">
    <xdr:from>
      <xdr:col>2</xdr:col>
      <xdr:colOff>95474</xdr:colOff>
      <xdr:row>21</xdr:row>
      <xdr:rowOff>78890</xdr:rowOff>
    </xdr:from>
    <xdr:to>
      <xdr:col>6</xdr:col>
      <xdr:colOff>294939</xdr:colOff>
      <xdr:row>34</xdr:row>
      <xdr:rowOff>75304</xdr:rowOff>
    </xdr:to>
    <xdr:pic>
      <xdr:nvPicPr>
        <xdr:cNvPr id="21" name="73 Imagen">
          <a:extLst>
            <a:ext uri="{FF2B5EF4-FFF2-40B4-BE49-F238E27FC236}">
              <a16:creationId xmlns:a16="http://schemas.microsoft.com/office/drawing/2014/main" id="{B33FE238-C761-48C2-BF81-EEFDF01B6E90}"/>
            </a:ext>
          </a:extLst>
        </xdr:cNvPr>
        <xdr:cNvPicPr>
          <a:picLocks noChangeAspect="1"/>
        </xdr:cNvPicPr>
      </xdr:nvPicPr>
      <xdr:blipFill>
        <a:blip xmlns:r="http://schemas.openxmlformats.org/officeDocument/2006/relationships" r:embed="rId20"/>
        <a:stretch>
          <a:fillRect/>
        </a:stretch>
      </xdr:blipFill>
      <xdr:spPr>
        <a:xfrm>
          <a:off x="697454" y="4696610"/>
          <a:ext cx="3399865" cy="2389094"/>
        </a:xfrm>
        <a:prstGeom prst="rect">
          <a:avLst/>
        </a:prstGeom>
      </xdr:spPr>
    </xdr:pic>
    <xdr:clientData/>
  </xdr:twoCellAnchor>
  <xdr:twoCellAnchor editAs="oneCell">
    <xdr:from>
      <xdr:col>7</xdr:col>
      <xdr:colOff>377414</xdr:colOff>
      <xdr:row>21</xdr:row>
      <xdr:rowOff>94578</xdr:rowOff>
    </xdr:from>
    <xdr:to>
      <xdr:col>10</xdr:col>
      <xdr:colOff>861508</xdr:colOff>
      <xdr:row>34</xdr:row>
      <xdr:rowOff>129092</xdr:rowOff>
    </xdr:to>
    <xdr:pic>
      <xdr:nvPicPr>
        <xdr:cNvPr id="22" name="74 Imagen">
          <a:extLst>
            <a:ext uri="{FF2B5EF4-FFF2-40B4-BE49-F238E27FC236}">
              <a16:creationId xmlns:a16="http://schemas.microsoft.com/office/drawing/2014/main" id="{C39EF2F4-41AD-45B5-ACB5-480CCCB5ADDC}"/>
            </a:ext>
          </a:extLst>
        </xdr:cNvPr>
        <xdr:cNvPicPr>
          <a:picLocks noChangeAspect="1"/>
        </xdr:cNvPicPr>
      </xdr:nvPicPr>
      <xdr:blipFill>
        <a:blip xmlns:r="http://schemas.openxmlformats.org/officeDocument/2006/relationships" r:embed="rId21"/>
        <a:stretch>
          <a:fillRect/>
        </a:stretch>
      </xdr:blipFill>
      <xdr:spPr>
        <a:xfrm>
          <a:off x="4865594" y="4712298"/>
          <a:ext cx="3425414" cy="2427194"/>
        </a:xfrm>
        <a:prstGeom prst="rect">
          <a:avLst/>
        </a:prstGeom>
      </xdr:spPr>
    </xdr:pic>
    <xdr:clientData/>
  </xdr:twoCellAnchor>
  <xdr:twoCellAnchor editAs="oneCell">
    <xdr:from>
      <xdr:col>2</xdr:col>
      <xdr:colOff>33618</xdr:colOff>
      <xdr:row>5</xdr:row>
      <xdr:rowOff>64546</xdr:rowOff>
    </xdr:from>
    <xdr:to>
      <xdr:col>6</xdr:col>
      <xdr:colOff>278803</xdr:colOff>
      <xdr:row>18</xdr:row>
      <xdr:rowOff>99060</xdr:rowOff>
    </xdr:to>
    <xdr:pic>
      <xdr:nvPicPr>
        <xdr:cNvPr id="23" name="75 Imagen">
          <a:extLst>
            <a:ext uri="{FF2B5EF4-FFF2-40B4-BE49-F238E27FC236}">
              <a16:creationId xmlns:a16="http://schemas.microsoft.com/office/drawing/2014/main" id="{0764DD7A-0A80-4BE3-AE96-24227ED88FBE}"/>
            </a:ext>
          </a:extLst>
        </xdr:cNvPr>
        <xdr:cNvPicPr>
          <a:picLocks noChangeAspect="1"/>
        </xdr:cNvPicPr>
      </xdr:nvPicPr>
      <xdr:blipFill>
        <a:blip xmlns:r="http://schemas.openxmlformats.org/officeDocument/2006/relationships" r:embed="rId22"/>
        <a:stretch>
          <a:fillRect/>
        </a:stretch>
      </xdr:blipFill>
      <xdr:spPr>
        <a:xfrm>
          <a:off x="635598" y="1489486"/>
          <a:ext cx="3445585" cy="2427194"/>
        </a:xfrm>
        <a:prstGeom prst="rect">
          <a:avLst/>
        </a:prstGeom>
      </xdr:spPr>
    </xdr:pic>
    <xdr:clientData/>
  </xdr:twoCellAnchor>
  <xdr:twoCellAnchor editAs="oneCell">
    <xdr:from>
      <xdr:col>8</xdr:col>
      <xdr:colOff>9861</xdr:colOff>
      <xdr:row>5</xdr:row>
      <xdr:rowOff>112955</xdr:rowOff>
    </xdr:from>
    <xdr:to>
      <xdr:col>10</xdr:col>
      <xdr:colOff>836855</xdr:colOff>
      <xdr:row>18</xdr:row>
      <xdr:rowOff>101749</xdr:rowOff>
    </xdr:to>
    <xdr:pic>
      <xdr:nvPicPr>
        <xdr:cNvPr id="24" name="76 Imagen">
          <a:extLst>
            <a:ext uri="{FF2B5EF4-FFF2-40B4-BE49-F238E27FC236}">
              <a16:creationId xmlns:a16="http://schemas.microsoft.com/office/drawing/2014/main" id="{A73B5B72-053C-4EAE-B3C4-837A87D553B0}"/>
            </a:ext>
          </a:extLst>
        </xdr:cNvPr>
        <xdr:cNvPicPr>
          <a:picLocks noChangeAspect="1"/>
        </xdr:cNvPicPr>
      </xdr:nvPicPr>
      <xdr:blipFill>
        <a:blip xmlns:r="http://schemas.openxmlformats.org/officeDocument/2006/relationships" r:embed="rId23"/>
        <a:stretch>
          <a:fillRect/>
        </a:stretch>
      </xdr:blipFill>
      <xdr:spPr>
        <a:xfrm>
          <a:off x="4886661" y="1537895"/>
          <a:ext cx="3379694" cy="2381474"/>
        </a:xfrm>
        <a:prstGeom prst="rect">
          <a:avLst/>
        </a:prstGeom>
      </xdr:spPr>
    </xdr:pic>
    <xdr:clientData/>
  </xdr:twoCellAnchor>
  <xdr:twoCellAnchor editAs="oneCell">
    <xdr:from>
      <xdr:col>8</xdr:col>
      <xdr:colOff>67236</xdr:colOff>
      <xdr:row>165</xdr:row>
      <xdr:rowOff>67235</xdr:rowOff>
    </xdr:from>
    <xdr:to>
      <xdr:col>10</xdr:col>
      <xdr:colOff>886610</xdr:colOff>
      <xdr:row>178</xdr:row>
      <xdr:rowOff>67235</xdr:rowOff>
    </xdr:to>
    <xdr:pic>
      <xdr:nvPicPr>
        <xdr:cNvPr id="25" name="77 Imagen">
          <a:extLst>
            <a:ext uri="{FF2B5EF4-FFF2-40B4-BE49-F238E27FC236}">
              <a16:creationId xmlns:a16="http://schemas.microsoft.com/office/drawing/2014/main" id="{2F88617C-C99E-49DB-8BEA-9894DDE3174E}"/>
            </a:ext>
          </a:extLst>
        </xdr:cNvPr>
        <xdr:cNvPicPr>
          <a:picLocks noChangeAspect="1"/>
        </xdr:cNvPicPr>
      </xdr:nvPicPr>
      <xdr:blipFill>
        <a:blip xmlns:r="http://schemas.openxmlformats.org/officeDocument/2006/relationships" r:embed="rId24"/>
        <a:stretch>
          <a:fillRect/>
        </a:stretch>
      </xdr:blipFill>
      <xdr:spPr>
        <a:xfrm>
          <a:off x="4944036" y="32757035"/>
          <a:ext cx="3372074" cy="2377440"/>
        </a:xfrm>
        <a:prstGeom prst="rect">
          <a:avLst/>
        </a:prstGeom>
      </xdr:spPr>
    </xdr:pic>
    <xdr:clientData/>
  </xdr:twoCellAnchor>
  <xdr:twoCellAnchor editAs="oneCell">
    <xdr:from>
      <xdr:col>2</xdr:col>
      <xdr:colOff>168088</xdr:colOff>
      <xdr:row>181</xdr:row>
      <xdr:rowOff>89647</xdr:rowOff>
    </xdr:from>
    <xdr:to>
      <xdr:col>6</xdr:col>
      <xdr:colOff>359933</xdr:colOff>
      <xdr:row>194</xdr:row>
      <xdr:rowOff>89647</xdr:rowOff>
    </xdr:to>
    <xdr:pic>
      <xdr:nvPicPr>
        <xdr:cNvPr id="26" name="78 Imagen">
          <a:extLst>
            <a:ext uri="{FF2B5EF4-FFF2-40B4-BE49-F238E27FC236}">
              <a16:creationId xmlns:a16="http://schemas.microsoft.com/office/drawing/2014/main" id="{21CA1987-6D96-4274-8F6F-E83B21AED5A2}"/>
            </a:ext>
          </a:extLst>
        </xdr:cNvPr>
        <xdr:cNvPicPr>
          <a:picLocks noChangeAspect="1"/>
        </xdr:cNvPicPr>
      </xdr:nvPicPr>
      <xdr:blipFill>
        <a:blip xmlns:r="http://schemas.openxmlformats.org/officeDocument/2006/relationships" r:embed="rId25"/>
        <a:stretch>
          <a:fillRect/>
        </a:stretch>
      </xdr:blipFill>
      <xdr:spPr>
        <a:xfrm>
          <a:off x="770068" y="35850307"/>
          <a:ext cx="3392245" cy="2377440"/>
        </a:xfrm>
        <a:prstGeom prst="rect">
          <a:avLst/>
        </a:prstGeom>
      </xdr:spPr>
    </xdr:pic>
    <xdr:clientData/>
  </xdr:twoCellAnchor>
  <xdr:twoCellAnchor editAs="oneCell">
    <xdr:from>
      <xdr:col>8</xdr:col>
      <xdr:colOff>56030</xdr:colOff>
      <xdr:row>181</xdr:row>
      <xdr:rowOff>78442</xdr:rowOff>
    </xdr:from>
    <xdr:to>
      <xdr:col>10</xdr:col>
      <xdr:colOff>875404</xdr:colOff>
      <xdr:row>194</xdr:row>
      <xdr:rowOff>86062</xdr:rowOff>
    </xdr:to>
    <xdr:pic>
      <xdr:nvPicPr>
        <xdr:cNvPr id="27" name="79 Imagen">
          <a:extLst>
            <a:ext uri="{FF2B5EF4-FFF2-40B4-BE49-F238E27FC236}">
              <a16:creationId xmlns:a16="http://schemas.microsoft.com/office/drawing/2014/main" id="{23A2907E-427B-405F-B558-C58EE9D57E50}"/>
            </a:ext>
          </a:extLst>
        </xdr:cNvPr>
        <xdr:cNvPicPr>
          <a:picLocks noChangeAspect="1"/>
        </xdr:cNvPicPr>
      </xdr:nvPicPr>
      <xdr:blipFill>
        <a:blip xmlns:r="http://schemas.openxmlformats.org/officeDocument/2006/relationships" r:embed="rId26"/>
        <a:stretch>
          <a:fillRect/>
        </a:stretch>
      </xdr:blipFill>
      <xdr:spPr>
        <a:xfrm>
          <a:off x="4932830" y="35839102"/>
          <a:ext cx="3372074" cy="2385060"/>
        </a:xfrm>
        <a:prstGeom prst="rect">
          <a:avLst/>
        </a:prstGeom>
      </xdr:spPr>
    </xdr:pic>
    <xdr:clientData/>
  </xdr:twoCellAnchor>
  <xdr:twoCellAnchor editAs="oneCell">
    <xdr:from>
      <xdr:col>2</xdr:col>
      <xdr:colOff>235323</xdr:colOff>
      <xdr:row>197</xdr:row>
      <xdr:rowOff>67236</xdr:rowOff>
    </xdr:from>
    <xdr:to>
      <xdr:col>6</xdr:col>
      <xdr:colOff>427168</xdr:colOff>
      <xdr:row>210</xdr:row>
      <xdr:rowOff>74856</xdr:rowOff>
    </xdr:to>
    <xdr:pic>
      <xdr:nvPicPr>
        <xdr:cNvPr id="28" name="80 Imagen">
          <a:extLst>
            <a:ext uri="{FF2B5EF4-FFF2-40B4-BE49-F238E27FC236}">
              <a16:creationId xmlns:a16="http://schemas.microsoft.com/office/drawing/2014/main" id="{01858E86-FE51-46FE-B6ED-5E1F824F6E95}"/>
            </a:ext>
          </a:extLst>
        </xdr:cNvPr>
        <xdr:cNvPicPr>
          <a:picLocks noChangeAspect="1"/>
        </xdr:cNvPicPr>
      </xdr:nvPicPr>
      <xdr:blipFill>
        <a:blip xmlns:r="http://schemas.openxmlformats.org/officeDocument/2006/relationships" r:embed="rId27"/>
        <a:stretch>
          <a:fillRect/>
        </a:stretch>
      </xdr:blipFill>
      <xdr:spPr>
        <a:xfrm>
          <a:off x="837303" y="38898756"/>
          <a:ext cx="3392245" cy="2385060"/>
        </a:xfrm>
        <a:prstGeom prst="rect">
          <a:avLst/>
        </a:prstGeom>
      </xdr:spPr>
    </xdr:pic>
    <xdr:clientData/>
  </xdr:twoCellAnchor>
  <xdr:twoCellAnchor editAs="oneCell">
    <xdr:from>
      <xdr:col>8</xdr:col>
      <xdr:colOff>67235</xdr:colOff>
      <xdr:row>197</xdr:row>
      <xdr:rowOff>100853</xdr:rowOff>
    </xdr:from>
    <xdr:to>
      <xdr:col>10</xdr:col>
      <xdr:colOff>886609</xdr:colOff>
      <xdr:row>210</xdr:row>
      <xdr:rowOff>108473</xdr:rowOff>
    </xdr:to>
    <xdr:pic>
      <xdr:nvPicPr>
        <xdr:cNvPr id="29" name="81 Imagen">
          <a:extLst>
            <a:ext uri="{FF2B5EF4-FFF2-40B4-BE49-F238E27FC236}">
              <a16:creationId xmlns:a16="http://schemas.microsoft.com/office/drawing/2014/main" id="{9B085BA8-F106-44DE-9034-EDF0B2914FE4}"/>
            </a:ext>
          </a:extLst>
        </xdr:cNvPr>
        <xdr:cNvPicPr>
          <a:picLocks noChangeAspect="1"/>
        </xdr:cNvPicPr>
      </xdr:nvPicPr>
      <xdr:blipFill>
        <a:blip xmlns:r="http://schemas.openxmlformats.org/officeDocument/2006/relationships" r:embed="rId28"/>
        <a:stretch>
          <a:fillRect/>
        </a:stretch>
      </xdr:blipFill>
      <xdr:spPr>
        <a:xfrm>
          <a:off x="4944035" y="38932373"/>
          <a:ext cx="3372074" cy="2385060"/>
        </a:xfrm>
        <a:prstGeom prst="rect">
          <a:avLst/>
        </a:prstGeom>
      </xdr:spPr>
    </xdr:pic>
    <xdr:clientData/>
  </xdr:twoCellAnchor>
  <xdr:twoCellAnchor editAs="oneCell">
    <xdr:from>
      <xdr:col>2</xdr:col>
      <xdr:colOff>89646</xdr:colOff>
      <xdr:row>213</xdr:row>
      <xdr:rowOff>78442</xdr:rowOff>
    </xdr:from>
    <xdr:to>
      <xdr:col>6</xdr:col>
      <xdr:colOff>281491</xdr:colOff>
      <xdr:row>226</xdr:row>
      <xdr:rowOff>78442</xdr:rowOff>
    </xdr:to>
    <xdr:pic>
      <xdr:nvPicPr>
        <xdr:cNvPr id="30" name="82 Imagen">
          <a:extLst>
            <a:ext uri="{FF2B5EF4-FFF2-40B4-BE49-F238E27FC236}">
              <a16:creationId xmlns:a16="http://schemas.microsoft.com/office/drawing/2014/main" id="{F515B7DE-1F7B-4A43-8D6E-918B42FB633E}"/>
            </a:ext>
          </a:extLst>
        </xdr:cNvPr>
        <xdr:cNvPicPr>
          <a:picLocks noChangeAspect="1"/>
        </xdr:cNvPicPr>
      </xdr:nvPicPr>
      <xdr:blipFill>
        <a:blip xmlns:r="http://schemas.openxmlformats.org/officeDocument/2006/relationships" r:embed="rId29"/>
        <a:stretch>
          <a:fillRect/>
        </a:stretch>
      </xdr:blipFill>
      <xdr:spPr>
        <a:xfrm>
          <a:off x="691626" y="42102742"/>
          <a:ext cx="3392245" cy="2377440"/>
        </a:xfrm>
        <a:prstGeom prst="rect">
          <a:avLst/>
        </a:prstGeom>
      </xdr:spPr>
    </xdr:pic>
    <xdr:clientData/>
  </xdr:twoCellAnchor>
  <xdr:twoCellAnchor editAs="oneCell">
    <xdr:from>
      <xdr:col>8</xdr:col>
      <xdr:colOff>56029</xdr:colOff>
      <xdr:row>213</xdr:row>
      <xdr:rowOff>89647</xdr:rowOff>
    </xdr:from>
    <xdr:to>
      <xdr:col>10</xdr:col>
      <xdr:colOff>875403</xdr:colOff>
      <xdr:row>226</xdr:row>
      <xdr:rowOff>89647</xdr:rowOff>
    </xdr:to>
    <xdr:pic>
      <xdr:nvPicPr>
        <xdr:cNvPr id="31" name="83 Imagen">
          <a:extLst>
            <a:ext uri="{FF2B5EF4-FFF2-40B4-BE49-F238E27FC236}">
              <a16:creationId xmlns:a16="http://schemas.microsoft.com/office/drawing/2014/main" id="{BF46D9C7-C0EE-4272-B1C1-4307F782588B}"/>
            </a:ext>
          </a:extLst>
        </xdr:cNvPr>
        <xdr:cNvPicPr>
          <a:picLocks noChangeAspect="1"/>
        </xdr:cNvPicPr>
      </xdr:nvPicPr>
      <xdr:blipFill>
        <a:blip xmlns:r="http://schemas.openxmlformats.org/officeDocument/2006/relationships" r:embed="rId30"/>
        <a:stretch>
          <a:fillRect/>
        </a:stretch>
      </xdr:blipFill>
      <xdr:spPr>
        <a:xfrm>
          <a:off x="4932829" y="42113947"/>
          <a:ext cx="3372074" cy="2377440"/>
        </a:xfrm>
        <a:prstGeom prst="rect">
          <a:avLst/>
        </a:prstGeom>
      </xdr:spPr>
    </xdr:pic>
    <xdr:clientData/>
  </xdr:twoCellAnchor>
  <xdr:twoCellAnchor editAs="oneCell">
    <xdr:from>
      <xdr:col>2</xdr:col>
      <xdr:colOff>190500</xdr:colOff>
      <xdr:row>229</xdr:row>
      <xdr:rowOff>78441</xdr:rowOff>
    </xdr:from>
    <xdr:to>
      <xdr:col>6</xdr:col>
      <xdr:colOff>374725</xdr:colOff>
      <xdr:row>242</xdr:row>
      <xdr:rowOff>70821</xdr:rowOff>
    </xdr:to>
    <xdr:pic>
      <xdr:nvPicPr>
        <xdr:cNvPr id="32" name="86 Imagen">
          <a:extLst>
            <a:ext uri="{FF2B5EF4-FFF2-40B4-BE49-F238E27FC236}">
              <a16:creationId xmlns:a16="http://schemas.microsoft.com/office/drawing/2014/main" id="{13AF6133-3645-4BCA-9BFD-F6AA72630C26}"/>
            </a:ext>
          </a:extLst>
        </xdr:cNvPr>
        <xdr:cNvPicPr>
          <a:picLocks noChangeAspect="1"/>
        </xdr:cNvPicPr>
      </xdr:nvPicPr>
      <xdr:blipFill>
        <a:blip xmlns:r="http://schemas.openxmlformats.org/officeDocument/2006/relationships" r:embed="rId31"/>
        <a:stretch>
          <a:fillRect/>
        </a:stretch>
      </xdr:blipFill>
      <xdr:spPr>
        <a:xfrm>
          <a:off x="792480" y="45295521"/>
          <a:ext cx="3384625" cy="2369820"/>
        </a:xfrm>
        <a:prstGeom prst="rect">
          <a:avLst/>
        </a:prstGeom>
      </xdr:spPr>
    </xdr:pic>
    <xdr:clientData/>
  </xdr:twoCellAnchor>
  <xdr:twoCellAnchor editAs="oneCell">
    <xdr:from>
      <xdr:col>7</xdr:col>
      <xdr:colOff>347383</xdr:colOff>
      <xdr:row>229</xdr:row>
      <xdr:rowOff>89647</xdr:rowOff>
    </xdr:from>
    <xdr:to>
      <xdr:col>10</xdr:col>
      <xdr:colOff>793377</xdr:colOff>
      <xdr:row>242</xdr:row>
      <xdr:rowOff>97267</xdr:rowOff>
    </xdr:to>
    <xdr:pic>
      <xdr:nvPicPr>
        <xdr:cNvPr id="33" name="87 Imagen">
          <a:extLst>
            <a:ext uri="{FF2B5EF4-FFF2-40B4-BE49-F238E27FC236}">
              <a16:creationId xmlns:a16="http://schemas.microsoft.com/office/drawing/2014/main" id="{45C35C6E-B2FA-44A0-99F5-2CC6EEBCBB87}"/>
            </a:ext>
          </a:extLst>
        </xdr:cNvPr>
        <xdr:cNvPicPr>
          <a:picLocks noChangeAspect="1"/>
        </xdr:cNvPicPr>
      </xdr:nvPicPr>
      <xdr:blipFill>
        <a:blip xmlns:r="http://schemas.openxmlformats.org/officeDocument/2006/relationships" r:embed="rId32"/>
        <a:stretch>
          <a:fillRect/>
        </a:stretch>
      </xdr:blipFill>
      <xdr:spPr>
        <a:xfrm>
          <a:off x="4835563" y="45306727"/>
          <a:ext cx="3387314" cy="23850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4829D45F-4BCE-4C3D-8FB7-7A970728FBB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DDAAF20E-0D24-42D0-BA25-9B0ABAF05EB4}"/>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497416</xdr:colOff>
      <xdr:row>309</xdr:row>
      <xdr:rowOff>74083</xdr:rowOff>
    </xdr:from>
    <xdr:to>
      <xdr:col>4</xdr:col>
      <xdr:colOff>802216</xdr:colOff>
      <xdr:row>322</xdr:row>
      <xdr:rowOff>112183</xdr:rowOff>
    </xdr:to>
    <xdr:pic>
      <xdr:nvPicPr>
        <xdr:cNvPr id="4" name="Imagen 3">
          <a:extLst>
            <a:ext uri="{FF2B5EF4-FFF2-40B4-BE49-F238E27FC236}">
              <a16:creationId xmlns:a16="http://schemas.microsoft.com/office/drawing/2014/main" id="{D5F2BA68-63EA-4839-B2AE-012B83CD53EE}"/>
            </a:ext>
          </a:extLst>
        </xdr:cNvPr>
        <xdr:cNvPicPr>
          <a:picLocks noChangeAspect="1"/>
        </xdr:cNvPicPr>
      </xdr:nvPicPr>
      <xdr:blipFill>
        <a:blip xmlns:r="http://schemas.openxmlformats.org/officeDocument/2006/relationships" r:embed="rId3"/>
        <a:stretch>
          <a:fillRect/>
        </a:stretch>
      </xdr:blipFill>
      <xdr:spPr>
        <a:xfrm>
          <a:off x="497416" y="36932023"/>
          <a:ext cx="3474720" cy="2415540"/>
        </a:xfrm>
        <a:prstGeom prst="rect">
          <a:avLst/>
        </a:prstGeom>
      </xdr:spPr>
    </xdr:pic>
    <xdr:clientData/>
  </xdr:twoCellAnchor>
  <xdr:twoCellAnchor editAs="oneCell">
    <xdr:from>
      <xdr:col>6</xdr:col>
      <xdr:colOff>412750</xdr:colOff>
      <xdr:row>309</xdr:row>
      <xdr:rowOff>42333</xdr:rowOff>
    </xdr:from>
    <xdr:to>
      <xdr:col>10</xdr:col>
      <xdr:colOff>146050</xdr:colOff>
      <xdr:row>322</xdr:row>
      <xdr:rowOff>80433</xdr:rowOff>
    </xdr:to>
    <xdr:pic>
      <xdr:nvPicPr>
        <xdr:cNvPr id="5" name="Imagen 4">
          <a:extLst>
            <a:ext uri="{FF2B5EF4-FFF2-40B4-BE49-F238E27FC236}">
              <a16:creationId xmlns:a16="http://schemas.microsoft.com/office/drawing/2014/main" id="{9341C85C-6A7F-49F4-8076-8F907C2786CE}"/>
            </a:ext>
          </a:extLst>
        </xdr:cNvPr>
        <xdr:cNvPicPr>
          <a:picLocks noChangeAspect="1"/>
        </xdr:cNvPicPr>
      </xdr:nvPicPr>
      <xdr:blipFill>
        <a:blip xmlns:r="http://schemas.openxmlformats.org/officeDocument/2006/relationships" r:embed="rId4"/>
        <a:stretch>
          <a:fillRect/>
        </a:stretch>
      </xdr:blipFill>
      <xdr:spPr>
        <a:xfrm>
          <a:off x="5015230" y="36900273"/>
          <a:ext cx="3482340" cy="2415540"/>
        </a:xfrm>
        <a:prstGeom prst="rect">
          <a:avLst/>
        </a:prstGeom>
      </xdr:spPr>
    </xdr:pic>
    <xdr:clientData/>
  </xdr:twoCellAnchor>
  <xdr:twoCellAnchor editAs="oneCell">
    <xdr:from>
      <xdr:col>0</xdr:col>
      <xdr:colOff>264583</xdr:colOff>
      <xdr:row>373</xdr:row>
      <xdr:rowOff>42334</xdr:rowOff>
    </xdr:from>
    <xdr:to>
      <xdr:col>4</xdr:col>
      <xdr:colOff>584623</xdr:colOff>
      <xdr:row>386</xdr:row>
      <xdr:rowOff>88054</xdr:rowOff>
    </xdr:to>
    <xdr:pic>
      <xdr:nvPicPr>
        <xdr:cNvPr id="6" name="Imagen 5">
          <a:extLst>
            <a:ext uri="{FF2B5EF4-FFF2-40B4-BE49-F238E27FC236}">
              <a16:creationId xmlns:a16="http://schemas.microsoft.com/office/drawing/2014/main" id="{79B2F704-EA24-4599-BE06-CAE160B1937F}"/>
            </a:ext>
          </a:extLst>
        </xdr:cNvPr>
        <xdr:cNvPicPr>
          <a:picLocks noChangeAspect="1"/>
        </xdr:cNvPicPr>
      </xdr:nvPicPr>
      <xdr:blipFill>
        <a:blip xmlns:r="http://schemas.openxmlformats.org/officeDocument/2006/relationships" r:embed="rId5"/>
        <a:stretch>
          <a:fillRect/>
        </a:stretch>
      </xdr:blipFill>
      <xdr:spPr>
        <a:xfrm>
          <a:off x="264583" y="45724234"/>
          <a:ext cx="3489960" cy="2423160"/>
        </a:xfrm>
        <a:prstGeom prst="rect">
          <a:avLst/>
        </a:prstGeom>
      </xdr:spPr>
    </xdr:pic>
    <xdr:clientData/>
  </xdr:twoCellAnchor>
  <xdr:twoCellAnchor editAs="oneCell">
    <xdr:from>
      <xdr:col>0</xdr:col>
      <xdr:colOff>306916</xdr:colOff>
      <xdr:row>357</xdr:row>
      <xdr:rowOff>52916</xdr:rowOff>
    </xdr:from>
    <xdr:to>
      <xdr:col>4</xdr:col>
      <xdr:colOff>611716</xdr:colOff>
      <xdr:row>370</xdr:row>
      <xdr:rowOff>91016</xdr:rowOff>
    </xdr:to>
    <xdr:pic>
      <xdr:nvPicPr>
        <xdr:cNvPr id="7" name="Imagen 6">
          <a:extLst>
            <a:ext uri="{FF2B5EF4-FFF2-40B4-BE49-F238E27FC236}">
              <a16:creationId xmlns:a16="http://schemas.microsoft.com/office/drawing/2014/main" id="{0D9E274B-3972-4EB3-A190-9D2697CD7711}"/>
            </a:ext>
          </a:extLst>
        </xdr:cNvPr>
        <xdr:cNvPicPr>
          <a:picLocks noChangeAspect="1"/>
        </xdr:cNvPicPr>
      </xdr:nvPicPr>
      <xdr:blipFill>
        <a:blip xmlns:r="http://schemas.openxmlformats.org/officeDocument/2006/relationships" r:embed="rId6"/>
        <a:stretch>
          <a:fillRect/>
        </a:stretch>
      </xdr:blipFill>
      <xdr:spPr>
        <a:xfrm>
          <a:off x="306916" y="42793496"/>
          <a:ext cx="3474720" cy="2415540"/>
        </a:xfrm>
        <a:prstGeom prst="rect">
          <a:avLst/>
        </a:prstGeom>
      </xdr:spPr>
    </xdr:pic>
    <xdr:clientData/>
  </xdr:twoCellAnchor>
  <xdr:twoCellAnchor editAs="oneCell">
    <xdr:from>
      <xdr:col>6</xdr:col>
      <xdr:colOff>486833</xdr:colOff>
      <xdr:row>357</xdr:row>
      <xdr:rowOff>95250</xdr:rowOff>
    </xdr:from>
    <xdr:to>
      <xdr:col>10</xdr:col>
      <xdr:colOff>220133</xdr:colOff>
      <xdr:row>370</xdr:row>
      <xdr:rowOff>133350</xdr:rowOff>
    </xdr:to>
    <xdr:pic>
      <xdr:nvPicPr>
        <xdr:cNvPr id="8" name="Imagen 7">
          <a:extLst>
            <a:ext uri="{FF2B5EF4-FFF2-40B4-BE49-F238E27FC236}">
              <a16:creationId xmlns:a16="http://schemas.microsoft.com/office/drawing/2014/main" id="{4B34135A-D052-4A32-9F41-76194E4FE3F4}"/>
            </a:ext>
          </a:extLst>
        </xdr:cNvPr>
        <xdr:cNvPicPr>
          <a:picLocks noChangeAspect="1"/>
        </xdr:cNvPicPr>
      </xdr:nvPicPr>
      <xdr:blipFill>
        <a:blip xmlns:r="http://schemas.openxmlformats.org/officeDocument/2006/relationships" r:embed="rId7"/>
        <a:stretch>
          <a:fillRect/>
        </a:stretch>
      </xdr:blipFill>
      <xdr:spPr>
        <a:xfrm>
          <a:off x="5089313" y="42835830"/>
          <a:ext cx="3482340" cy="2415540"/>
        </a:xfrm>
        <a:prstGeom prst="rect">
          <a:avLst/>
        </a:prstGeom>
      </xdr:spPr>
    </xdr:pic>
    <xdr:clientData/>
  </xdr:twoCellAnchor>
  <xdr:twoCellAnchor editAs="oneCell">
    <xdr:from>
      <xdr:col>6</xdr:col>
      <xdr:colOff>359833</xdr:colOff>
      <xdr:row>373</xdr:row>
      <xdr:rowOff>84667</xdr:rowOff>
    </xdr:from>
    <xdr:to>
      <xdr:col>10</xdr:col>
      <xdr:colOff>93133</xdr:colOff>
      <xdr:row>386</xdr:row>
      <xdr:rowOff>122767</xdr:rowOff>
    </xdr:to>
    <xdr:pic>
      <xdr:nvPicPr>
        <xdr:cNvPr id="9" name="Imagen 8">
          <a:extLst>
            <a:ext uri="{FF2B5EF4-FFF2-40B4-BE49-F238E27FC236}">
              <a16:creationId xmlns:a16="http://schemas.microsoft.com/office/drawing/2014/main" id="{1C891B06-81FE-431F-AEBB-2D0F1B74B2C3}"/>
            </a:ext>
          </a:extLst>
        </xdr:cNvPr>
        <xdr:cNvPicPr>
          <a:picLocks noChangeAspect="1"/>
        </xdr:cNvPicPr>
      </xdr:nvPicPr>
      <xdr:blipFill>
        <a:blip xmlns:r="http://schemas.openxmlformats.org/officeDocument/2006/relationships" r:embed="rId8"/>
        <a:stretch>
          <a:fillRect/>
        </a:stretch>
      </xdr:blipFill>
      <xdr:spPr>
        <a:xfrm>
          <a:off x="4962313" y="45766567"/>
          <a:ext cx="3482340" cy="2415540"/>
        </a:xfrm>
        <a:prstGeom prst="rect">
          <a:avLst/>
        </a:prstGeom>
      </xdr:spPr>
    </xdr:pic>
    <xdr:clientData/>
  </xdr:twoCellAnchor>
  <xdr:twoCellAnchor editAs="oneCell">
    <xdr:from>
      <xdr:col>0</xdr:col>
      <xdr:colOff>296333</xdr:colOff>
      <xdr:row>389</xdr:row>
      <xdr:rowOff>95250</xdr:rowOff>
    </xdr:from>
    <xdr:to>
      <xdr:col>4</xdr:col>
      <xdr:colOff>608333</xdr:colOff>
      <xdr:row>402</xdr:row>
      <xdr:rowOff>138750</xdr:rowOff>
    </xdr:to>
    <xdr:pic>
      <xdr:nvPicPr>
        <xdr:cNvPr id="10" name="Imagen 9">
          <a:extLst>
            <a:ext uri="{FF2B5EF4-FFF2-40B4-BE49-F238E27FC236}">
              <a16:creationId xmlns:a16="http://schemas.microsoft.com/office/drawing/2014/main" id="{7F1C9E5F-4509-4D40-8209-B3A50B8D67D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96333" y="48718470"/>
          <a:ext cx="3481920" cy="2420940"/>
        </a:xfrm>
        <a:prstGeom prst="rect">
          <a:avLst/>
        </a:prstGeom>
      </xdr:spPr>
    </xdr:pic>
    <xdr:clientData/>
  </xdr:twoCellAnchor>
  <xdr:twoCellAnchor editAs="oneCell">
    <xdr:from>
      <xdr:col>6</xdr:col>
      <xdr:colOff>412750</xdr:colOff>
      <xdr:row>389</xdr:row>
      <xdr:rowOff>0</xdr:rowOff>
    </xdr:from>
    <xdr:to>
      <xdr:col>10</xdr:col>
      <xdr:colOff>146050</xdr:colOff>
      <xdr:row>402</xdr:row>
      <xdr:rowOff>38100</xdr:rowOff>
    </xdr:to>
    <xdr:pic>
      <xdr:nvPicPr>
        <xdr:cNvPr id="11" name="Imagen 10">
          <a:extLst>
            <a:ext uri="{FF2B5EF4-FFF2-40B4-BE49-F238E27FC236}">
              <a16:creationId xmlns:a16="http://schemas.microsoft.com/office/drawing/2014/main" id="{AD7F54DA-006E-4D7F-9A98-B311DA7086B9}"/>
            </a:ext>
          </a:extLst>
        </xdr:cNvPr>
        <xdr:cNvPicPr>
          <a:picLocks noChangeAspect="1"/>
        </xdr:cNvPicPr>
      </xdr:nvPicPr>
      <xdr:blipFill>
        <a:blip xmlns:r="http://schemas.openxmlformats.org/officeDocument/2006/relationships" r:embed="rId10"/>
        <a:stretch>
          <a:fillRect/>
        </a:stretch>
      </xdr:blipFill>
      <xdr:spPr>
        <a:xfrm>
          <a:off x="5015230" y="48623220"/>
          <a:ext cx="3482340" cy="2415540"/>
        </a:xfrm>
        <a:prstGeom prst="rect">
          <a:avLst/>
        </a:prstGeom>
      </xdr:spPr>
    </xdr:pic>
    <xdr:clientData/>
  </xdr:twoCellAnchor>
  <xdr:twoCellAnchor editAs="oneCell">
    <xdr:from>
      <xdr:col>0</xdr:col>
      <xdr:colOff>0</xdr:colOff>
      <xdr:row>325</xdr:row>
      <xdr:rowOff>0</xdr:rowOff>
    </xdr:from>
    <xdr:to>
      <xdr:col>2</xdr:col>
      <xdr:colOff>693420</xdr:colOff>
      <xdr:row>325</xdr:row>
      <xdr:rowOff>0</xdr:rowOff>
    </xdr:to>
    <xdr:pic>
      <xdr:nvPicPr>
        <xdr:cNvPr id="12" name="Imagen 11">
          <a:extLst>
            <a:ext uri="{FF2B5EF4-FFF2-40B4-BE49-F238E27FC236}">
              <a16:creationId xmlns:a16="http://schemas.microsoft.com/office/drawing/2014/main" id="{7AA5C392-61F4-4FE3-B4ED-B606003D94CE}"/>
            </a:ext>
          </a:extLst>
        </xdr:cNvPr>
        <xdr:cNvPicPr>
          <a:picLocks noChangeAspect="1"/>
        </xdr:cNvPicPr>
      </xdr:nvPicPr>
      <xdr:blipFill>
        <a:blip xmlns:r="http://schemas.openxmlformats.org/officeDocument/2006/relationships" r:embed="rId11"/>
        <a:stretch>
          <a:fillRect/>
        </a:stretch>
      </xdr:blipFill>
      <xdr:spPr>
        <a:xfrm>
          <a:off x="0" y="3979926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13" name="Imagen 12">
          <a:extLst>
            <a:ext uri="{FF2B5EF4-FFF2-40B4-BE49-F238E27FC236}">
              <a16:creationId xmlns:a16="http://schemas.microsoft.com/office/drawing/2014/main" id="{ADC4441E-1B24-4CE0-A025-0C13849556D9}"/>
            </a:ext>
          </a:extLst>
        </xdr:cNvPr>
        <xdr:cNvPicPr>
          <a:picLocks noChangeAspect="1"/>
        </xdr:cNvPicPr>
      </xdr:nvPicPr>
      <xdr:blipFill>
        <a:blip xmlns:r="http://schemas.openxmlformats.org/officeDocument/2006/relationships" r:embed="rId11"/>
        <a:stretch>
          <a:fillRect/>
        </a:stretch>
      </xdr:blipFill>
      <xdr:spPr>
        <a:xfrm>
          <a:off x="152400" y="39951660"/>
          <a:ext cx="2308860" cy="0"/>
        </a:xfrm>
        <a:prstGeom prst="rect">
          <a:avLst/>
        </a:prstGeom>
      </xdr:spPr>
    </xdr:pic>
    <xdr:clientData/>
  </xdr:twoCellAnchor>
  <xdr:twoCellAnchor editAs="oneCell">
    <xdr:from>
      <xdr:col>0</xdr:col>
      <xdr:colOff>209549</xdr:colOff>
      <xdr:row>341</xdr:row>
      <xdr:rowOff>50798</xdr:rowOff>
    </xdr:from>
    <xdr:to>
      <xdr:col>4</xdr:col>
      <xdr:colOff>698501</xdr:colOff>
      <xdr:row>354</xdr:row>
      <xdr:rowOff>94298</xdr:rowOff>
    </xdr:to>
    <xdr:pic>
      <xdr:nvPicPr>
        <xdr:cNvPr id="14" name="Imagen 13">
          <a:extLst>
            <a:ext uri="{FF2B5EF4-FFF2-40B4-BE49-F238E27FC236}">
              <a16:creationId xmlns:a16="http://schemas.microsoft.com/office/drawing/2014/main" id="{F6C6E844-FBE6-42AE-A26D-3530CD3703F9}"/>
            </a:ext>
          </a:extLst>
        </xdr:cNvPr>
        <xdr:cNvPicPr>
          <a:picLocks noChangeAspect="1"/>
        </xdr:cNvPicPr>
      </xdr:nvPicPr>
      <xdr:blipFill>
        <a:blip xmlns:r="http://schemas.openxmlformats.org/officeDocument/2006/relationships" r:embed="rId11"/>
        <a:stretch>
          <a:fillRect/>
        </a:stretch>
      </xdr:blipFill>
      <xdr:spPr>
        <a:xfrm>
          <a:off x="209549" y="39850058"/>
          <a:ext cx="3658872" cy="2420940"/>
        </a:xfrm>
        <a:prstGeom prst="rect">
          <a:avLst/>
        </a:prstGeom>
      </xdr:spPr>
    </xdr:pic>
    <xdr:clientData/>
  </xdr:twoCellAnchor>
  <xdr:twoCellAnchor editAs="oneCell">
    <xdr:from>
      <xdr:col>6</xdr:col>
      <xdr:colOff>550333</xdr:colOff>
      <xdr:row>341</xdr:row>
      <xdr:rowOff>52916</xdr:rowOff>
    </xdr:from>
    <xdr:to>
      <xdr:col>10</xdr:col>
      <xdr:colOff>328082</xdr:colOff>
      <xdr:row>354</xdr:row>
      <xdr:rowOff>96416</xdr:rowOff>
    </xdr:to>
    <xdr:pic>
      <xdr:nvPicPr>
        <xdr:cNvPr id="15" name="Imagen 14">
          <a:extLst>
            <a:ext uri="{FF2B5EF4-FFF2-40B4-BE49-F238E27FC236}">
              <a16:creationId xmlns:a16="http://schemas.microsoft.com/office/drawing/2014/main" id="{51A0B804-5479-4D70-A51B-7F0C26793428}"/>
            </a:ext>
          </a:extLst>
        </xdr:cNvPr>
        <xdr:cNvPicPr>
          <a:picLocks noChangeAspect="1"/>
        </xdr:cNvPicPr>
      </xdr:nvPicPr>
      <xdr:blipFill>
        <a:blip xmlns:r="http://schemas.openxmlformats.org/officeDocument/2006/relationships" r:embed="rId12"/>
        <a:stretch>
          <a:fillRect/>
        </a:stretch>
      </xdr:blipFill>
      <xdr:spPr>
        <a:xfrm>
          <a:off x="5152813" y="39852176"/>
          <a:ext cx="3526789" cy="2420940"/>
        </a:xfrm>
        <a:prstGeom prst="rect">
          <a:avLst/>
        </a:prstGeom>
      </xdr:spPr>
    </xdr:pic>
    <xdr:clientData/>
  </xdr:twoCellAnchor>
  <xdr:twoCellAnchor editAs="oneCell">
    <xdr:from>
      <xdr:col>6</xdr:col>
      <xdr:colOff>444500</xdr:colOff>
      <xdr:row>405</xdr:row>
      <xdr:rowOff>95251</xdr:rowOff>
    </xdr:from>
    <xdr:to>
      <xdr:col>10</xdr:col>
      <xdr:colOff>177800</xdr:colOff>
      <xdr:row>418</xdr:row>
      <xdr:rowOff>133351</xdr:rowOff>
    </xdr:to>
    <xdr:pic>
      <xdr:nvPicPr>
        <xdr:cNvPr id="16" name="Imagen 15">
          <a:extLst>
            <a:ext uri="{FF2B5EF4-FFF2-40B4-BE49-F238E27FC236}">
              <a16:creationId xmlns:a16="http://schemas.microsoft.com/office/drawing/2014/main" id="{BA92247E-3CFA-4521-8009-34192D2BFDCF}"/>
            </a:ext>
          </a:extLst>
        </xdr:cNvPr>
        <xdr:cNvPicPr>
          <a:picLocks noChangeAspect="1"/>
        </xdr:cNvPicPr>
      </xdr:nvPicPr>
      <xdr:blipFill>
        <a:blip xmlns:r="http://schemas.openxmlformats.org/officeDocument/2006/relationships" r:embed="rId13"/>
        <a:stretch>
          <a:fillRect/>
        </a:stretch>
      </xdr:blipFill>
      <xdr:spPr>
        <a:xfrm>
          <a:off x="5046980" y="51659791"/>
          <a:ext cx="3482340" cy="2415540"/>
        </a:xfrm>
        <a:prstGeom prst="rect">
          <a:avLst/>
        </a:prstGeom>
      </xdr:spPr>
    </xdr:pic>
    <xdr:clientData/>
  </xdr:twoCellAnchor>
  <xdr:twoCellAnchor editAs="oneCell">
    <xdr:from>
      <xdr:col>0</xdr:col>
      <xdr:colOff>508000</xdr:colOff>
      <xdr:row>405</xdr:row>
      <xdr:rowOff>116417</xdr:rowOff>
    </xdr:from>
    <xdr:to>
      <xdr:col>4</xdr:col>
      <xdr:colOff>812800</xdr:colOff>
      <xdr:row>418</xdr:row>
      <xdr:rowOff>154517</xdr:rowOff>
    </xdr:to>
    <xdr:pic>
      <xdr:nvPicPr>
        <xdr:cNvPr id="17" name="Imagen 16">
          <a:extLst>
            <a:ext uri="{FF2B5EF4-FFF2-40B4-BE49-F238E27FC236}">
              <a16:creationId xmlns:a16="http://schemas.microsoft.com/office/drawing/2014/main" id="{08FE033E-123D-4200-A9CD-043798F588F8}"/>
            </a:ext>
          </a:extLst>
        </xdr:cNvPr>
        <xdr:cNvPicPr>
          <a:picLocks noChangeAspect="1"/>
        </xdr:cNvPicPr>
      </xdr:nvPicPr>
      <xdr:blipFill>
        <a:blip xmlns:r="http://schemas.openxmlformats.org/officeDocument/2006/relationships" r:embed="rId14"/>
        <a:stretch>
          <a:fillRect/>
        </a:stretch>
      </xdr:blipFill>
      <xdr:spPr>
        <a:xfrm>
          <a:off x="508000" y="51680957"/>
          <a:ext cx="3474720" cy="2415540"/>
        </a:xfrm>
        <a:prstGeom prst="rect">
          <a:avLst/>
        </a:prstGeom>
      </xdr:spPr>
    </xdr:pic>
    <xdr:clientData/>
  </xdr:twoCellAnchor>
  <xdr:twoCellAnchor editAs="oneCell">
    <xdr:from>
      <xdr:col>0</xdr:col>
      <xdr:colOff>497416</xdr:colOff>
      <xdr:row>53</xdr:row>
      <xdr:rowOff>63500</xdr:rowOff>
    </xdr:from>
    <xdr:to>
      <xdr:col>4</xdr:col>
      <xdr:colOff>794596</xdr:colOff>
      <xdr:row>66</xdr:row>
      <xdr:rowOff>101600</xdr:rowOff>
    </xdr:to>
    <xdr:pic>
      <xdr:nvPicPr>
        <xdr:cNvPr id="18" name="Imagen 17">
          <a:extLst>
            <a:ext uri="{FF2B5EF4-FFF2-40B4-BE49-F238E27FC236}">
              <a16:creationId xmlns:a16="http://schemas.microsoft.com/office/drawing/2014/main" id="{25A87096-F2CE-4239-928F-BB76BD14C1B1}"/>
            </a:ext>
          </a:extLst>
        </xdr:cNvPr>
        <xdr:cNvPicPr>
          <a:picLocks noChangeAspect="1"/>
        </xdr:cNvPicPr>
      </xdr:nvPicPr>
      <xdr:blipFill>
        <a:blip xmlns:r="http://schemas.openxmlformats.org/officeDocument/2006/relationships" r:embed="rId15"/>
        <a:stretch>
          <a:fillRect/>
        </a:stretch>
      </xdr:blipFill>
      <xdr:spPr>
        <a:xfrm>
          <a:off x="497416" y="1412240"/>
          <a:ext cx="3467100" cy="2415540"/>
        </a:xfrm>
        <a:prstGeom prst="rect">
          <a:avLst/>
        </a:prstGeom>
      </xdr:spPr>
    </xdr:pic>
    <xdr:clientData/>
  </xdr:twoCellAnchor>
  <xdr:twoCellAnchor editAs="oneCell">
    <xdr:from>
      <xdr:col>6</xdr:col>
      <xdr:colOff>444500</xdr:colOff>
      <xdr:row>53</xdr:row>
      <xdr:rowOff>63500</xdr:rowOff>
    </xdr:from>
    <xdr:to>
      <xdr:col>10</xdr:col>
      <xdr:colOff>185420</xdr:colOff>
      <xdr:row>66</xdr:row>
      <xdr:rowOff>101600</xdr:rowOff>
    </xdr:to>
    <xdr:pic>
      <xdr:nvPicPr>
        <xdr:cNvPr id="19" name="Imagen 18">
          <a:extLst>
            <a:ext uri="{FF2B5EF4-FFF2-40B4-BE49-F238E27FC236}">
              <a16:creationId xmlns:a16="http://schemas.microsoft.com/office/drawing/2014/main" id="{95B9DCE3-A486-4A36-B047-E4B1AB6E539B}"/>
            </a:ext>
          </a:extLst>
        </xdr:cNvPr>
        <xdr:cNvPicPr>
          <a:picLocks noChangeAspect="1"/>
        </xdr:cNvPicPr>
      </xdr:nvPicPr>
      <xdr:blipFill>
        <a:blip xmlns:r="http://schemas.openxmlformats.org/officeDocument/2006/relationships" r:embed="rId16"/>
        <a:stretch>
          <a:fillRect/>
        </a:stretch>
      </xdr:blipFill>
      <xdr:spPr>
        <a:xfrm>
          <a:off x="5046980" y="1412240"/>
          <a:ext cx="3489960" cy="2415540"/>
        </a:xfrm>
        <a:prstGeom prst="rect">
          <a:avLst/>
        </a:prstGeom>
      </xdr:spPr>
    </xdr:pic>
    <xdr:clientData/>
  </xdr:twoCellAnchor>
  <xdr:twoCellAnchor editAs="oneCell">
    <xdr:from>
      <xdr:col>0</xdr:col>
      <xdr:colOff>444500</xdr:colOff>
      <xdr:row>69</xdr:row>
      <xdr:rowOff>84666</xdr:rowOff>
    </xdr:from>
    <xdr:to>
      <xdr:col>4</xdr:col>
      <xdr:colOff>749300</xdr:colOff>
      <xdr:row>82</xdr:row>
      <xdr:rowOff>122766</xdr:rowOff>
    </xdr:to>
    <xdr:pic>
      <xdr:nvPicPr>
        <xdr:cNvPr id="20" name="Imagen 19">
          <a:extLst>
            <a:ext uri="{FF2B5EF4-FFF2-40B4-BE49-F238E27FC236}">
              <a16:creationId xmlns:a16="http://schemas.microsoft.com/office/drawing/2014/main" id="{CAE0F087-F692-4D30-B02F-458ADB86DB53}"/>
            </a:ext>
          </a:extLst>
        </xdr:cNvPr>
        <xdr:cNvPicPr>
          <a:picLocks noChangeAspect="1"/>
        </xdr:cNvPicPr>
      </xdr:nvPicPr>
      <xdr:blipFill>
        <a:blip xmlns:r="http://schemas.openxmlformats.org/officeDocument/2006/relationships" r:embed="rId17"/>
        <a:stretch>
          <a:fillRect/>
        </a:stretch>
      </xdr:blipFill>
      <xdr:spPr>
        <a:xfrm>
          <a:off x="444500" y="4374726"/>
          <a:ext cx="3474720" cy="2415540"/>
        </a:xfrm>
        <a:prstGeom prst="rect">
          <a:avLst/>
        </a:prstGeom>
      </xdr:spPr>
    </xdr:pic>
    <xdr:clientData/>
  </xdr:twoCellAnchor>
  <xdr:twoCellAnchor editAs="oneCell">
    <xdr:from>
      <xdr:col>6</xdr:col>
      <xdr:colOff>465667</xdr:colOff>
      <xdr:row>69</xdr:row>
      <xdr:rowOff>74083</xdr:rowOff>
    </xdr:from>
    <xdr:to>
      <xdr:col>10</xdr:col>
      <xdr:colOff>206587</xdr:colOff>
      <xdr:row>82</xdr:row>
      <xdr:rowOff>112183</xdr:rowOff>
    </xdr:to>
    <xdr:pic>
      <xdr:nvPicPr>
        <xdr:cNvPr id="21" name="Imagen 20">
          <a:extLst>
            <a:ext uri="{FF2B5EF4-FFF2-40B4-BE49-F238E27FC236}">
              <a16:creationId xmlns:a16="http://schemas.microsoft.com/office/drawing/2014/main" id="{4AC74193-0A97-472E-BD89-A2E3FD2EDF62}"/>
            </a:ext>
          </a:extLst>
        </xdr:cNvPr>
        <xdr:cNvPicPr>
          <a:picLocks noChangeAspect="1"/>
        </xdr:cNvPicPr>
      </xdr:nvPicPr>
      <xdr:blipFill>
        <a:blip xmlns:r="http://schemas.openxmlformats.org/officeDocument/2006/relationships" r:embed="rId18"/>
        <a:stretch>
          <a:fillRect/>
        </a:stretch>
      </xdr:blipFill>
      <xdr:spPr>
        <a:xfrm>
          <a:off x="5068147" y="4364143"/>
          <a:ext cx="3489960" cy="2415540"/>
        </a:xfrm>
        <a:prstGeom prst="rect">
          <a:avLst/>
        </a:prstGeom>
      </xdr:spPr>
    </xdr:pic>
    <xdr:clientData/>
  </xdr:twoCellAnchor>
  <xdr:twoCellAnchor editAs="oneCell">
    <xdr:from>
      <xdr:col>0</xdr:col>
      <xdr:colOff>444500</xdr:colOff>
      <xdr:row>85</xdr:row>
      <xdr:rowOff>84666</xdr:rowOff>
    </xdr:from>
    <xdr:to>
      <xdr:col>4</xdr:col>
      <xdr:colOff>741680</xdr:colOff>
      <xdr:row>98</xdr:row>
      <xdr:rowOff>115146</xdr:rowOff>
    </xdr:to>
    <xdr:pic>
      <xdr:nvPicPr>
        <xdr:cNvPr id="22" name="Imagen 21">
          <a:extLst>
            <a:ext uri="{FF2B5EF4-FFF2-40B4-BE49-F238E27FC236}">
              <a16:creationId xmlns:a16="http://schemas.microsoft.com/office/drawing/2014/main" id="{187ECD5D-D5FD-4DAA-87CE-1E5FC8D1D901}"/>
            </a:ext>
          </a:extLst>
        </xdr:cNvPr>
        <xdr:cNvPicPr>
          <a:picLocks noChangeAspect="1"/>
        </xdr:cNvPicPr>
      </xdr:nvPicPr>
      <xdr:blipFill>
        <a:blip xmlns:r="http://schemas.openxmlformats.org/officeDocument/2006/relationships" r:embed="rId19"/>
        <a:stretch>
          <a:fillRect/>
        </a:stretch>
      </xdr:blipFill>
      <xdr:spPr>
        <a:xfrm>
          <a:off x="444500" y="7316046"/>
          <a:ext cx="3467100" cy="2407920"/>
        </a:xfrm>
        <a:prstGeom prst="rect">
          <a:avLst/>
        </a:prstGeom>
      </xdr:spPr>
    </xdr:pic>
    <xdr:clientData/>
  </xdr:twoCellAnchor>
  <xdr:twoCellAnchor editAs="oneCell">
    <xdr:from>
      <xdr:col>6</xdr:col>
      <xdr:colOff>476250</xdr:colOff>
      <xdr:row>85</xdr:row>
      <xdr:rowOff>127000</xdr:rowOff>
    </xdr:from>
    <xdr:to>
      <xdr:col>10</xdr:col>
      <xdr:colOff>217170</xdr:colOff>
      <xdr:row>98</xdr:row>
      <xdr:rowOff>165100</xdr:rowOff>
    </xdr:to>
    <xdr:pic>
      <xdr:nvPicPr>
        <xdr:cNvPr id="23" name="Imagen 22">
          <a:extLst>
            <a:ext uri="{FF2B5EF4-FFF2-40B4-BE49-F238E27FC236}">
              <a16:creationId xmlns:a16="http://schemas.microsoft.com/office/drawing/2014/main" id="{064F2976-494F-4EA7-A5C8-DB1EBB894C7E}"/>
            </a:ext>
          </a:extLst>
        </xdr:cNvPr>
        <xdr:cNvPicPr>
          <a:picLocks noChangeAspect="1"/>
        </xdr:cNvPicPr>
      </xdr:nvPicPr>
      <xdr:blipFill>
        <a:blip xmlns:r="http://schemas.openxmlformats.org/officeDocument/2006/relationships" r:embed="rId20"/>
        <a:stretch>
          <a:fillRect/>
        </a:stretch>
      </xdr:blipFill>
      <xdr:spPr>
        <a:xfrm>
          <a:off x="5078730" y="7358380"/>
          <a:ext cx="3489960" cy="2415540"/>
        </a:xfrm>
        <a:prstGeom prst="rect">
          <a:avLst/>
        </a:prstGeom>
      </xdr:spPr>
    </xdr:pic>
    <xdr:clientData/>
  </xdr:twoCellAnchor>
  <xdr:twoCellAnchor editAs="oneCell">
    <xdr:from>
      <xdr:col>0</xdr:col>
      <xdr:colOff>433917</xdr:colOff>
      <xdr:row>101</xdr:row>
      <xdr:rowOff>116417</xdr:rowOff>
    </xdr:from>
    <xdr:to>
      <xdr:col>4</xdr:col>
      <xdr:colOff>731097</xdr:colOff>
      <xdr:row>114</xdr:row>
      <xdr:rowOff>146897</xdr:rowOff>
    </xdr:to>
    <xdr:pic>
      <xdr:nvPicPr>
        <xdr:cNvPr id="24" name="Imagen 23">
          <a:extLst>
            <a:ext uri="{FF2B5EF4-FFF2-40B4-BE49-F238E27FC236}">
              <a16:creationId xmlns:a16="http://schemas.microsoft.com/office/drawing/2014/main" id="{0CFF4B0F-035C-471B-ADD1-482B1E0D618C}"/>
            </a:ext>
          </a:extLst>
        </xdr:cNvPr>
        <xdr:cNvPicPr>
          <a:picLocks noChangeAspect="1"/>
        </xdr:cNvPicPr>
      </xdr:nvPicPr>
      <xdr:blipFill>
        <a:blip xmlns:r="http://schemas.openxmlformats.org/officeDocument/2006/relationships" r:embed="rId21"/>
        <a:stretch>
          <a:fillRect/>
        </a:stretch>
      </xdr:blipFill>
      <xdr:spPr>
        <a:xfrm>
          <a:off x="433917" y="10289117"/>
          <a:ext cx="3467100" cy="2407920"/>
        </a:xfrm>
        <a:prstGeom prst="rect">
          <a:avLst/>
        </a:prstGeom>
      </xdr:spPr>
    </xdr:pic>
    <xdr:clientData/>
  </xdr:twoCellAnchor>
  <xdr:twoCellAnchor editAs="oneCell">
    <xdr:from>
      <xdr:col>6</xdr:col>
      <xdr:colOff>433917</xdr:colOff>
      <xdr:row>101</xdr:row>
      <xdr:rowOff>63500</xdr:rowOff>
    </xdr:from>
    <xdr:to>
      <xdr:col>10</xdr:col>
      <xdr:colOff>174837</xdr:colOff>
      <xdr:row>114</xdr:row>
      <xdr:rowOff>101600</xdr:rowOff>
    </xdr:to>
    <xdr:pic>
      <xdr:nvPicPr>
        <xdr:cNvPr id="25" name="Imagen 24">
          <a:extLst>
            <a:ext uri="{FF2B5EF4-FFF2-40B4-BE49-F238E27FC236}">
              <a16:creationId xmlns:a16="http://schemas.microsoft.com/office/drawing/2014/main" id="{870B08BB-ECE5-4CE7-9B3D-C4A7833ECAF2}"/>
            </a:ext>
          </a:extLst>
        </xdr:cNvPr>
        <xdr:cNvPicPr>
          <a:picLocks noChangeAspect="1"/>
        </xdr:cNvPicPr>
      </xdr:nvPicPr>
      <xdr:blipFill>
        <a:blip xmlns:r="http://schemas.openxmlformats.org/officeDocument/2006/relationships" r:embed="rId22"/>
        <a:stretch>
          <a:fillRect/>
        </a:stretch>
      </xdr:blipFill>
      <xdr:spPr>
        <a:xfrm>
          <a:off x="5036397" y="10236200"/>
          <a:ext cx="3489960" cy="2415540"/>
        </a:xfrm>
        <a:prstGeom prst="rect">
          <a:avLst/>
        </a:prstGeom>
      </xdr:spPr>
    </xdr:pic>
    <xdr:clientData/>
  </xdr:twoCellAnchor>
  <xdr:twoCellAnchor editAs="oneCell">
    <xdr:from>
      <xdr:col>0</xdr:col>
      <xdr:colOff>412750</xdr:colOff>
      <xdr:row>117</xdr:row>
      <xdr:rowOff>74083</xdr:rowOff>
    </xdr:from>
    <xdr:to>
      <xdr:col>4</xdr:col>
      <xdr:colOff>725170</xdr:colOff>
      <xdr:row>130</xdr:row>
      <xdr:rowOff>112183</xdr:rowOff>
    </xdr:to>
    <xdr:pic>
      <xdr:nvPicPr>
        <xdr:cNvPr id="26" name="Imagen 25">
          <a:extLst>
            <a:ext uri="{FF2B5EF4-FFF2-40B4-BE49-F238E27FC236}">
              <a16:creationId xmlns:a16="http://schemas.microsoft.com/office/drawing/2014/main" id="{9F1F2679-0B20-4BA2-B2F4-AC2C3A2F31FE}"/>
            </a:ext>
          </a:extLst>
        </xdr:cNvPr>
        <xdr:cNvPicPr>
          <a:picLocks noChangeAspect="1"/>
        </xdr:cNvPicPr>
      </xdr:nvPicPr>
      <xdr:blipFill>
        <a:blip xmlns:r="http://schemas.openxmlformats.org/officeDocument/2006/relationships" r:embed="rId23"/>
        <a:stretch>
          <a:fillRect/>
        </a:stretch>
      </xdr:blipFill>
      <xdr:spPr>
        <a:xfrm>
          <a:off x="412750" y="13188103"/>
          <a:ext cx="3482340" cy="2415540"/>
        </a:xfrm>
        <a:prstGeom prst="rect">
          <a:avLst/>
        </a:prstGeom>
      </xdr:spPr>
    </xdr:pic>
    <xdr:clientData/>
  </xdr:twoCellAnchor>
  <xdr:twoCellAnchor editAs="oneCell">
    <xdr:from>
      <xdr:col>6</xdr:col>
      <xdr:colOff>465667</xdr:colOff>
      <xdr:row>117</xdr:row>
      <xdr:rowOff>84666</xdr:rowOff>
    </xdr:from>
    <xdr:to>
      <xdr:col>10</xdr:col>
      <xdr:colOff>198967</xdr:colOff>
      <xdr:row>130</xdr:row>
      <xdr:rowOff>122766</xdr:rowOff>
    </xdr:to>
    <xdr:pic>
      <xdr:nvPicPr>
        <xdr:cNvPr id="27" name="Imagen 26">
          <a:extLst>
            <a:ext uri="{FF2B5EF4-FFF2-40B4-BE49-F238E27FC236}">
              <a16:creationId xmlns:a16="http://schemas.microsoft.com/office/drawing/2014/main" id="{728960BE-9F30-48DD-9391-BC82AF455521}"/>
            </a:ext>
          </a:extLst>
        </xdr:cNvPr>
        <xdr:cNvPicPr>
          <a:picLocks noChangeAspect="1"/>
        </xdr:cNvPicPr>
      </xdr:nvPicPr>
      <xdr:blipFill>
        <a:blip xmlns:r="http://schemas.openxmlformats.org/officeDocument/2006/relationships" r:embed="rId24"/>
        <a:stretch>
          <a:fillRect/>
        </a:stretch>
      </xdr:blipFill>
      <xdr:spPr>
        <a:xfrm>
          <a:off x="5068147" y="13198686"/>
          <a:ext cx="3482340" cy="2415540"/>
        </a:xfrm>
        <a:prstGeom prst="rect">
          <a:avLst/>
        </a:prstGeom>
      </xdr:spPr>
    </xdr:pic>
    <xdr:clientData/>
  </xdr:twoCellAnchor>
  <xdr:twoCellAnchor editAs="oneCell">
    <xdr:from>
      <xdr:col>0</xdr:col>
      <xdr:colOff>402167</xdr:colOff>
      <xdr:row>133</xdr:row>
      <xdr:rowOff>52917</xdr:rowOff>
    </xdr:from>
    <xdr:to>
      <xdr:col>4</xdr:col>
      <xdr:colOff>706967</xdr:colOff>
      <xdr:row>146</xdr:row>
      <xdr:rowOff>91017</xdr:rowOff>
    </xdr:to>
    <xdr:pic>
      <xdr:nvPicPr>
        <xdr:cNvPr id="28" name="Imagen 27">
          <a:extLst>
            <a:ext uri="{FF2B5EF4-FFF2-40B4-BE49-F238E27FC236}">
              <a16:creationId xmlns:a16="http://schemas.microsoft.com/office/drawing/2014/main" id="{C11D6C96-6D84-4D65-8816-EE4113A77538}"/>
            </a:ext>
          </a:extLst>
        </xdr:cNvPr>
        <xdr:cNvPicPr>
          <a:picLocks noChangeAspect="1"/>
        </xdr:cNvPicPr>
      </xdr:nvPicPr>
      <xdr:blipFill>
        <a:blip xmlns:r="http://schemas.openxmlformats.org/officeDocument/2006/relationships" r:embed="rId25"/>
        <a:stretch>
          <a:fillRect/>
        </a:stretch>
      </xdr:blipFill>
      <xdr:spPr>
        <a:xfrm>
          <a:off x="402167" y="16108257"/>
          <a:ext cx="3474720" cy="2415540"/>
        </a:xfrm>
        <a:prstGeom prst="rect">
          <a:avLst/>
        </a:prstGeom>
      </xdr:spPr>
    </xdr:pic>
    <xdr:clientData/>
  </xdr:twoCellAnchor>
  <xdr:twoCellAnchor editAs="oneCell">
    <xdr:from>
      <xdr:col>6</xdr:col>
      <xdr:colOff>402167</xdr:colOff>
      <xdr:row>133</xdr:row>
      <xdr:rowOff>74083</xdr:rowOff>
    </xdr:from>
    <xdr:to>
      <xdr:col>10</xdr:col>
      <xdr:colOff>143087</xdr:colOff>
      <xdr:row>146</xdr:row>
      <xdr:rowOff>112183</xdr:rowOff>
    </xdr:to>
    <xdr:pic>
      <xdr:nvPicPr>
        <xdr:cNvPr id="29" name="Imagen 28">
          <a:extLst>
            <a:ext uri="{FF2B5EF4-FFF2-40B4-BE49-F238E27FC236}">
              <a16:creationId xmlns:a16="http://schemas.microsoft.com/office/drawing/2014/main" id="{5B828153-67BA-458B-8165-D3ADFA804273}"/>
            </a:ext>
          </a:extLst>
        </xdr:cNvPr>
        <xdr:cNvPicPr>
          <a:picLocks noChangeAspect="1"/>
        </xdr:cNvPicPr>
      </xdr:nvPicPr>
      <xdr:blipFill>
        <a:blip xmlns:r="http://schemas.openxmlformats.org/officeDocument/2006/relationships" r:embed="rId26"/>
        <a:stretch>
          <a:fillRect/>
        </a:stretch>
      </xdr:blipFill>
      <xdr:spPr>
        <a:xfrm>
          <a:off x="5004647" y="16129423"/>
          <a:ext cx="3489960" cy="2415540"/>
        </a:xfrm>
        <a:prstGeom prst="rect">
          <a:avLst/>
        </a:prstGeom>
      </xdr:spPr>
    </xdr:pic>
    <xdr:clientData/>
  </xdr:twoCellAnchor>
  <xdr:twoCellAnchor editAs="oneCell">
    <xdr:from>
      <xdr:col>0</xdr:col>
      <xdr:colOff>349250</xdr:colOff>
      <xdr:row>149</xdr:row>
      <xdr:rowOff>74084</xdr:rowOff>
    </xdr:from>
    <xdr:to>
      <xdr:col>4</xdr:col>
      <xdr:colOff>646430</xdr:colOff>
      <xdr:row>162</xdr:row>
      <xdr:rowOff>112184</xdr:rowOff>
    </xdr:to>
    <xdr:pic>
      <xdr:nvPicPr>
        <xdr:cNvPr id="30" name="Imagen 29">
          <a:extLst>
            <a:ext uri="{FF2B5EF4-FFF2-40B4-BE49-F238E27FC236}">
              <a16:creationId xmlns:a16="http://schemas.microsoft.com/office/drawing/2014/main" id="{AB68789A-8541-448C-9A5C-149D79EA62C8}"/>
            </a:ext>
          </a:extLst>
        </xdr:cNvPr>
        <xdr:cNvPicPr>
          <a:picLocks noChangeAspect="1"/>
        </xdr:cNvPicPr>
      </xdr:nvPicPr>
      <xdr:blipFill>
        <a:blip xmlns:r="http://schemas.openxmlformats.org/officeDocument/2006/relationships" r:embed="rId27"/>
        <a:stretch>
          <a:fillRect/>
        </a:stretch>
      </xdr:blipFill>
      <xdr:spPr>
        <a:xfrm>
          <a:off x="349250" y="19070744"/>
          <a:ext cx="3467100" cy="2415540"/>
        </a:xfrm>
        <a:prstGeom prst="rect">
          <a:avLst/>
        </a:prstGeom>
      </xdr:spPr>
    </xdr:pic>
    <xdr:clientData/>
  </xdr:twoCellAnchor>
  <xdr:twoCellAnchor editAs="oneCell">
    <xdr:from>
      <xdr:col>6</xdr:col>
      <xdr:colOff>338667</xdr:colOff>
      <xdr:row>149</xdr:row>
      <xdr:rowOff>105834</xdr:rowOff>
    </xdr:from>
    <xdr:to>
      <xdr:col>10</xdr:col>
      <xdr:colOff>79587</xdr:colOff>
      <xdr:row>162</xdr:row>
      <xdr:rowOff>143934</xdr:rowOff>
    </xdr:to>
    <xdr:pic>
      <xdr:nvPicPr>
        <xdr:cNvPr id="31" name="Imagen 30">
          <a:extLst>
            <a:ext uri="{FF2B5EF4-FFF2-40B4-BE49-F238E27FC236}">
              <a16:creationId xmlns:a16="http://schemas.microsoft.com/office/drawing/2014/main" id="{BC9E5CA8-1523-47CF-99A7-5029F1BE4321}"/>
            </a:ext>
          </a:extLst>
        </xdr:cNvPr>
        <xdr:cNvPicPr>
          <a:picLocks noChangeAspect="1"/>
        </xdr:cNvPicPr>
      </xdr:nvPicPr>
      <xdr:blipFill>
        <a:blip xmlns:r="http://schemas.openxmlformats.org/officeDocument/2006/relationships" r:embed="rId28"/>
        <a:stretch>
          <a:fillRect/>
        </a:stretch>
      </xdr:blipFill>
      <xdr:spPr>
        <a:xfrm>
          <a:off x="4941147" y="19102494"/>
          <a:ext cx="3489960" cy="2415540"/>
        </a:xfrm>
        <a:prstGeom prst="rect">
          <a:avLst/>
        </a:prstGeom>
      </xdr:spPr>
    </xdr:pic>
    <xdr:clientData/>
  </xdr:twoCellAnchor>
  <xdr:twoCellAnchor editAs="oneCell">
    <xdr:from>
      <xdr:col>0</xdr:col>
      <xdr:colOff>317500</xdr:colOff>
      <xdr:row>165</xdr:row>
      <xdr:rowOff>74083</xdr:rowOff>
    </xdr:from>
    <xdr:to>
      <xdr:col>4</xdr:col>
      <xdr:colOff>614680</xdr:colOff>
      <xdr:row>178</xdr:row>
      <xdr:rowOff>112183</xdr:rowOff>
    </xdr:to>
    <xdr:pic>
      <xdr:nvPicPr>
        <xdr:cNvPr id="32" name="Imagen 31">
          <a:extLst>
            <a:ext uri="{FF2B5EF4-FFF2-40B4-BE49-F238E27FC236}">
              <a16:creationId xmlns:a16="http://schemas.microsoft.com/office/drawing/2014/main" id="{61A16460-4319-42CC-9DEE-C9BB48AB2C09}"/>
            </a:ext>
          </a:extLst>
        </xdr:cNvPr>
        <xdr:cNvPicPr>
          <a:picLocks noChangeAspect="1"/>
        </xdr:cNvPicPr>
      </xdr:nvPicPr>
      <xdr:blipFill>
        <a:blip xmlns:r="http://schemas.openxmlformats.org/officeDocument/2006/relationships" r:embed="rId29"/>
        <a:stretch>
          <a:fillRect/>
        </a:stretch>
      </xdr:blipFill>
      <xdr:spPr>
        <a:xfrm>
          <a:off x="317500" y="22012063"/>
          <a:ext cx="3467100" cy="2415540"/>
        </a:xfrm>
        <a:prstGeom prst="rect">
          <a:avLst/>
        </a:prstGeom>
      </xdr:spPr>
    </xdr:pic>
    <xdr:clientData/>
  </xdr:twoCellAnchor>
  <xdr:twoCellAnchor editAs="oneCell">
    <xdr:from>
      <xdr:col>6</xdr:col>
      <xdr:colOff>306917</xdr:colOff>
      <xdr:row>165</xdr:row>
      <xdr:rowOff>63500</xdr:rowOff>
    </xdr:from>
    <xdr:to>
      <xdr:col>10</xdr:col>
      <xdr:colOff>47837</xdr:colOff>
      <xdr:row>178</xdr:row>
      <xdr:rowOff>101600</xdr:rowOff>
    </xdr:to>
    <xdr:pic>
      <xdr:nvPicPr>
        <xdr:cNvPr id="33" name="Imagen 32">
          <a:extLst>
            <a:ext uri="{FF2B5EF4-FFF2-40B4-BE49-F238E27FC236}">
              <a16:creationId xmlns:a16="http://schemas.microsoft.com/office/drawing/2014/main" id="{6629496B-0F17-400C-BB16-B0C61BFFEB82}"/>
            </a:ext>
          </a:extLst>
        </xdr:cNvPr>
        <xdr:cNvPicPr>
          <a:picLocks noChangeAspect="1"/>
        </xdr:cNvPicPr>
      </xdr:nvPicPr>
      <xdr:blipFill>
        <a:blip xmlns:r="http://schemas.openxmlformats.org/officeDocument/2006/relationships" r:embed="rId30"/>
        <a:stretch>
          <a:fillRect/>
        </a:stretch>
      </xdr:blipFill>
      <xdr:spPr>
        <a:xfrm>
          <a:off x="4909397" y="22001480"/>
          <a:ext cx="3489960" cy="2415540"/>
        </a:xfrm>
        <a:prstGeom prst="rect">
          <a:avLst/>
        </a:prstGeom>
      </xdr:spPr>
    </xdr:pic>
    <xdr:clientData/>
  </xdr:twoCellAnchor>
  <xdr:twoCellAnchor editAs="oneCell">
    <xdr:from>
      <xdr:col>0</xdr:col>
      <xdr:colOff>381001</xdr:colOff>
      <xdr:row>181</xdr:row>
      <xdr:rowOff>84667</xdr:rowOff>
    </xdr:from>
    <xdr:to>
      <xdr:col>4</xdr:col>
      <xdr:colOff>678181</xdr:colOff>
      <xdr:row>194</xdr:row>
      <xdr:rowOff>115147</xdr:rowOff>
    </xdr:to>
    <xdr:pic>
      <xdr:nvPicPr>
        <xdr:cNvPr id="34" name="Imagen 33">
          <a:extLst>
            <a:ext uri="{FF2B5EF4-FFF2-40B4-BE49-F238E27FC236}">
              <a16:creationId xmlns:a16="http://schemas.microsoft.com/office/drawing/2014/main" id="{16D73554-4E3C-4F8F-A1F1-3937A4C179E6}"/>
            </a:ext>
          </a:extLst>
        </xdr:cNvPr>
        <xdr:cNvPicPr>
          <a:picLocks noChangeAspect="1"/>
        </xdr:cNvPicPr>
      </xdr:nvPicPr>
      <xdr:blipFill>
        <a:blip xmlns:r="http://schemas.openxmlformats.org/officeDocument/2006/relationships" r:embed="rId31"/>
        <a:stretch>
          <a:fillRect/>
        </a:stretch>
      </xdr:blipFill>
      <xdr:spPr>
        <a:xfrm>
          <a:off x="381001" y="24963967"/>
          <a:ext cx="3467100" cy="2407920"/>
        </a:xfrm>
        <a:prstGeom prst="rect">
          <a:avLst/>
        </a:prstGeom>
      </xdr:spPr>
    </xdr:pic>
    <xdr:clientData/>
  </xdr:twoCellAnchor>
  <xdr:twoCellAnchor editAs="oneCell">
    <xdr:from>
      <xdr:col>6</xdr:col>
      <xdr:colOff>370417</xdr:colOff>
      <xdr:row>181</xdr:row>
      <xdr:rowOff>74083</xdr:rowOff>
    </xdr:from>
    <xdr:to>
      <xdr:col>10</xdr:col>
      <xdr:colOff>111337</xdr:colOff>
      <xdr:row>194</xdr:row>
      <xdr:rowOff>112183</xdr:rowOff>
    </xdr:to>
    <xdr:pic>
      <xdr:nvPicPr>
        <xdr:cNvPr id="35" name="Imagen 34">
          <a:extLst>
            <a:ext uri="{FF2B5EF4-FFF2-40B4-BE49-F238E27FC236}">
              <a16:creationId xmlns:a16="http://schemas.microsoft.com/office/drawing/2014/main" id="{573D09EB-58E2-47F5-8592-947848C0E23D}"/>
            </a:ext>
          </a:extLst>
        </xdr:cNvPr>
        <xdr:cNvPicPr>
          <a:picLocks noChangeAspect="1"/>
        </xdr:cNvPicPr>
      </xdr:nvPicPr>
      <xdr:blipFill>
        <a:blip xmlns:r="http://schemas.openxmlformats.org/officeDocument/2006/relationships" r:embed="rId32"/>
        <a:stretch>
          <a:fillRect/>
        </a:stretch>
      </xdr:blipFill>
      <xdr:spPr>
        <a:xfrm>
          <a:off x="4972897" y="24953383"/>
          <a:ext cx="3489960" cy="2415540"/>
        </a:xfrm>
        <a:prstGeom prst="rect">
          <a:avLst/>
        </a:prstGeom>
      </xdr:spPr>
    </xdr:pic>
    <xdr:clientData/>
  </xdr:twoCellAnchor>
  <xdr:twoCellAnchor editAs="oneCell">
    <xdr:from>
      <xdr:col>0</xdr:col>
      <xdr:colOff>317500</xdr:colOff>
      <xdr:row>197</xdr:row>
      <xdr:rowOff>105833</xdr:rowOff>
    </xdr:from>
    <xdr:to>
      <xdr:col>4</xdr:col>
      <xdr:colOff>622300</xdr:colOff>
      <xdr:row>210</xdr:row>
      <xdr:rowOff>143933</xdr:rowOff>
    </xdr:to>
    <xdr:pic>
      <xdr:nvPicPr>
        <xdr:cNvPr id="36" name="Imagen 35">
          <a:extLst>
            <a:ext uri="{FF2B5EF4-FFF2-40B4-BE49-F238E27FC236}">
              <a16:creationId xmlns:a16="http://schemas.microsoft.com/office/drawing/2014/main" id="{47AC55BE-391A-4B17-B30D-069B226C397D}"/>
            </a:ext>
          </a:extLst>
        </xdr:cNvPr>
        <xdr:cNvPicPr>
          <a:picLocks noChangeAspect="1"/>
        </xdr:cNvPicPr>
      </xdr:nvPicPr>
      <xdr:blipFill>
        <a:blip xmlns:r="http://schemas.openxmlformats.org/officeDocument/2006/relationships" r:embed="rId33"/>
        <a:stretch>
          <a:fillRect/>
        </a:stretch>
      </xdr:blipFill>
      <xdr:spPr>
        <a:xfrm>
          <a:off x="317500" y="27926453"/>
          <a:ext cx="3474720" cy="2415540"/>
        </a:xfrm>
        <a:prstGeom prst="rect">
          <a:avLst/>
        </a:prstGeom>
      </xdr:spPr>
    </xdr:pic>
    <xdr:clientData/>
  </xdr:twoCellAnchor>
  <xdr:twoCellAnchor editAs="oneCell">
    <xdr:from>
      <xdr:col>6</xdr:col>
      <xdr:colOff>349250</xdr:colOff>
      <xdr:row>197</xdr:row>
      <xdr:rowOff>52917</xdr:rowOff>
    </xdr:from>
    <xdr:to>
      <xdr:col>10</xdr:col>
      <xdr:colOff>90170</xdr:colOff>
      <xdr:row>210</xdr:row>
      <xdr:rowOff>91017</xdr:rowOff>
    </xdr:to>
    <xdr:pic>
      <xdr:nvPicPr>
        <xdr:cNvPr id="37" name="Imagen 36">
          <a:extLst>
            <a:ext uri="{FF2B5EF4-FFF2-40B4-BE49-F238E27FC236}">
              <a16:creationId xmlns:a16="http://schemas.microsoft.com/office/drawing/2014/main" id="{9DAC1091-8DD6-411E-988C-0F8DAD7027F3}"/>
            </a:ext>
          </a:extLst>
        </xdr:cNvPr>
        <xdr:cNvPicPr>
          <a:picLocks noChangeAspect="1"/>
        </xdr:cNvPicPr>
      </xdr:nvPicPr>
      <xdr:blipFill>
        <a:blip xmlns:r="http://schemas.openxmlformats.org/officeDocument/2006/relationships" r:embed="rId34"/>
        <a:stretch>
          <a:fillRect/>
        </a:stretch>
      </xdr:blipFill>
      <xdr:spPr>
        <a:xfrm>
          <a:off x="4951730" y="27873537"/>
          <a:ext cx="3489960" cy="2415540"/>
        </a:xfrm>
        <a:prstGeom prst="rect">
          <a:avLst/>
        </a:prstGeom>
      </xdr:spPr>
    </xdr:pic>
    <xdr:clientData/>
  </xdr:twoCellAnchor>
  <xdr:twoCellAnchor editAs="oneCell">
    <xdr:from>
      <xdr:col>0</xdr:col>
      <xdr:colOff>285750</xdr:colOff>
      <xdr:row>213</xdr:row>
      <xdr:rowOff>74084</xdr:rowOff>
    </xdr:from>
    <xdr:to>
      <xdr:col>4</xdr:col>
      <xdr:colOff>582930</xdr:colOff>
      <xdr:row>226</xdr:row>
      <xdr:rowOff>112184</xdr:rowOff>
    </xdr:to>
    <xdr:pic>
      <xdr:nvPicPr>
        <xdr:cNvPr id="38" name="Imagen 37">
          <a:extLst>
            <a:ext uri="{FF2B5EF4-FFF2-40B4-BE49-F238E27FC236}">
              <a16:creationId xmlns:a16="http://schemas.microsoft.com/office/drawing/2014/main" id="{EB1B93A3-FED2-45E1-B72D-F2E2BF63C17B}"/>
            </a:ext>
          </a:extLst>
        </xdr:cNvPr>
        <xdr:cNvPicPr>
          <a:picLocks noChangeAspect="1"/>
        </xdr:cNvPicPr>
      </xdr:nvPicPr>
      <xdr:blipFill>
        <a:blip xmlns:r="http://schemas.openxmlformats.org/officeDocument/2006/relationships" r:embed="rId35"/>
        <a:stretch>
          <a:fillRect/>
        </a:stretch>
      </xdr:blipFill>
      <xdr:spPr>
        <a:xfrm>
          <a:off x="285750" y="30836024"/>
          <a:ext cx="3467100" cy="2514600"/>
        </a:xfrm>
        <a:prstGeom prst="rect">
          <a:avLst/>
        </a:prstGeom>
      </xdr:spPr>
    </xdr:pic>
    <xdr:clientData/>
  </xdr:twoCellAnchor>
  <xdr:twoCellAnchor editAs="oneCell">
    <xdr:from>
      <xdr:col>6</xdr:col>
      <xdr:colOff>338667</xdr:colOff>
      <xdr:row>213</xdr:row>
      <xdr:rowOff>84667</xdr:rowOff>
    </xdr:from>
    <xdr:to>
      <xdr:col>10</xdr:col>
      <xdr:colOff>71967</xdr:colOff>
      <xdr:row>226</xdr:row>
      <xdr:rowOff>115147</xdr:rowOff>
    </xdr:to>
    <xdr:pic>
      <xdr:nvPicPr>
        <xdr:cNvPr id="39" name="Imagen 38">
          <a:extLst>
            <a:ext uri="{FF2B5EF4-FFF2-40B4-BE49-F238E27FC236}">
              <a16:creationId xmlns:a16="http://schemas.microsoft.com/office/drawing/2014/main" id="{4BB9138E-3241-48AF-9903-1F4CA7A53205}"/>
            </a:ext>
          </a:extLst>
        </xdr:cNvPr>
        <xdr:cNvPicPr>
          <a:picLocks noChangeAspect="1"/>
        </xdr:cNvPicPr>
      </xdr:nvPicPr>
      <xdr:blipFill>
        <a:blip xmlns:r="http://schemas.openxmlformats.org/officeDocument/2006/relationships" r:embed="rId36"/>
        <a:stretch>
          <a:fillRect/>
        </a:stretch>
      </xdr:blipFill>
      <xdr:spPr>
        <a:xfrm>
          <a:off x="4941147" y="30846607"/>
          <a:ext cx="3482340" cy="2506980"/>
        </a:xfrm>
        <a:prstGeom prst="rect">
          <a:avLst/>
        </a:prstGeom>
      </xdr:spPr>
    </xdr:pic>
    <xdr:clientData/>
  </xdr:twoCellAnchor>
  <xdr:twoCellAnchor editAs="oneCell">
    <xdr:from>
      <xdr:col>0</xdr:col>
      <xdr:colOff>243416</xdr:colOff>
      <xdr:row>229</xdr:row>
      <xdr:rowOff>63500</xdr:rowOff>
    </xdr:from>
    <xdr:to>
      <xdr:col>4</xdr:col>
      <xdr:colOff>540596</xdr:colOff>
      <xdr:row>242</xdr:row>
      <xdr:rowOff>101600</xdr:rowOff>
    </xdr:to>
    <xdr:pic>
      <xdr:nvPicPr>
        <xdr:cNvPr id="40" name="Imagen 39">
          <a:extLst>
            <a:ext uri="{FF2B5EF4-FFF2-40B4-BE49-F238E27FC236}">
              <a16:creationId xmlns:a16="http://schemas.microsoft.com/office/drawing/2014/main" id="{16983EFE-9739-4192-A9C1-9FFB8994EED0}"/>
            </a:ext>
          </a:extLst>
        </xdr:cNvPr>
        <xdr:cNvPicPr>
          <a:picLocks noChangeAspect="1"/>
        </xdr:cNvPicPr>
      </xdr:nvPicPr>
      <xdr:blipFill>
        <a:blip xmlns:r="http://schemas.openxmlformats.org/officeDocument/2006/relationships" r:embed="rId37"/>
        <a:stretch>
          <a:fillRect/>
        </a:stretch>
      </xdr:blipFill>
      <xdr:spPr>
        <a:xfrm>
          <a:off x="243416" y="33873440"/>
          <a:ext cx="3467100" cy="2514600"/>
        </a:xfrm>
        <a:prstGeom prst="rect">
          <a:avLst/>
        </a:prstGeom>
      </xdr:spPr>
    </xdr:pic>
    <xdr:clientData/>
  </xdr:twoCellAnchor>
  <xdr:twoCellAnchor editAs="oneCell">
    <xdr:from>
      <xdr:col>6</xdr:col>
      <xdr:colOff>317500</xdr:colOff>
      <xdr:row>229</xdr:row>
      <xdr:rowOff>63500</xdr:rowOff>
    </xdr:from>
    <xdr:to>
      <xdr:col>10</xdr:col>
      <xdr:colOff>58420</xdr:colOff>
      <xdr:row>242</xdr:row>
      <xdr:rowOff>101600</xdr:rowOff>
    </xdr:to>
    <xdr:pic>
      <xdr:nvPicPr>
        <xdr:cNvPr id="41" name="Imagen 40">
          <a:extLst>
            <a:ext uri="{FF2B5EF4-FFF2-40B4-BE49-F238E27FC236}">
              <a16:creationId xmlns:a16="http://schemas.microsoft.com/office/drawing/2014/main" id="{475500E0-014D-4175-A227-B9B1A66A3925}"/>
            </a:ext>
          </a:extLst>
        </xdr:cNvPr>
        <xdr:cNvPicPr>
          <a:picLocks noChangeAspect="1"/>
        </xdr:cNvPicPr>
      </xdr:nvPicPr>
      <xdr:blipFill>
        <a:blip xmlns:r="http://schemas.openxmlformats.org/officeDocument/2006/relationships" r:embed="rId38"/>
        <a:stretch>
          <a:fillRect/>
        </a:stretch>
      </xdr:blipFill>
      <xdr:spPr>
        <a:xfrm>
          <a:off x="4919980" y="33873440"/>
          <a:ext cx="3489960" cy="2514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526116</xdr:colOff>
      <xdr:row>0</xdr:row>
      <xdr:rowOff>90718</xdr:rowOff>
    </xdr:from>
    <xdr:ext cx="843803" cy="299808"/>
    <xdr:pic>
      <xdr:nvPicPr>
        <xdr:cNvPr id="2" name="2 Imagen">
          <a:extLst>
            <a:ext uri="{FF2B5EF4-FFF2-40B4-BE49-F238E27FC236}">
              <a16:creationId xmlns:a16="http://schemas.microsoft.com/office/drawing/2014/main" id="{5DE06221-F123-4509-B95A-DF8F226BD8C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606876" y="907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410F262-3360-46D6-A3F3-E55A14B0324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60325</xdr:colOff>
      <xdr:row>5</xdr:row>
      <xdr:rowOff>66674</xdr:rowOff>
    </xdr:from>
    <xdr:to>
      <xdr:col>11</xdr:col>
      <xdr:colOff>244475</xdr:colOff>
      <xdr:row>18</xdr:row>
      <xdr:rowOff>104774</xdr:rowOff>
    </xdr:to>
    <xdr:pic>
      <xdr:nvPicPr>
        <xdr:cNvPr id="4" name="Imagen 3">
          <a:extLst>
            <a:ext uri="{FF2B5EF4-FFF2-40B4-BE49-F238E27FC236}">
              <a16:creationId xmlns:a16="http://schemas.microsoft.com/office/drawing/2014/main" id="{C164178A-EDCE-461C-BD4E-F4C3C8FF035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15105" y="1491614"/>
          <a:ext cx="3453130" cy="2430780"/>
        </a:xfrm>
        <a:prstGeom prst="rect">
          <a:avLst/>
        </a:prstGeom>
      </xdr:spPr>
    </xdr:pic>
    <xdr:clientData/>
  </xdr:twoCellAnchor>
  <xdr:twoCellAnchor editAs="oneCell">
    <xdr:from>
      <xdr:col>1</xdr:col>
      <xdr:colOff>95249</xdr:colOff>
      <xdr:row>21</xdr:row>
      <xdr:rowOff>72628</xdr:rowOff>
    </xdr:from>
    <xdr:to>
      <xdr:col>6</xdr:col>
      <xdr:colOff>485770</xdr:colOff>
      <xdr:row>34</xdr:row>
      <xdr:rowOff>101200</xdr:rowOff>
    </xdr:to>
    <xdr:pic>
      <xdr:nvPicPr>
        <xdr:cNvPr id="5" name="Imagen 4">
          <a:extLst>
            <a:ext uri="{FF2B5EF4-FFF2-40B4-BE49-F238E27FC236}">
              <a16:creationId xmlns:a16="http://schemas.microsoft.com/office/drawing/2014/main" id="{0BD3EFD7-5833-4121-A469-DB592A284B8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46709" y="4492228"/>
          <a:ext cx="3438521" cy="2421252"/>
        </a:xfrm>
        <a:prstGeom prst="rect">
          <a:avLst/>
        </a:prstGeom>
      </xdr:spPr>
    </xdr:pic>
    <xdr:clientData/>
  </xdr:twoCellAnchor>
  <xdr:twoCellAnchor editAs="oneCell">
    <xdr:from>
      <xdr:col>7</xdr:col>
      <xdr:colOff>104775</xdr:colOff>
      <xdr:row>21</xdr:row>
      <xdr:rowOff>76199</xdr:rowOff>
    </xdr:from>
    <xdr:to>
      <xdr:col>11</xdr:col>
      <xdr:colOff>288925</xdr:colOff>
      <xdr:row>34</xdr:row>
      <xdr:rowOff>114299</xdr:rowOff>
    </xdr:to>
    <xdr:pic>
      <xdr:nvPicPr>
        <xdr:cNvPr id="6" name="Imagen 5">
          <a:extLst>
            <a:ext uri="{FF2B5EF4-FFF2-40B4-BE49-F238E27FC236}">
              <a16:creationId xmlns:a16="http://schemas.microsoft.com/office/drawing/2014/main" id="{0B833F58-9A16-4F8C-9CE5-CAF23F142EF7}"/>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59555" y="4495799"/>
          <a:ext cx="3453130" cy="2430780"/>
        </a:xfrm>
        <a:prstGeom prst="rect">
          <a:avLst/>
        </a:prstGeom>
      </xdr:spPr>
    </xdr:pic>
    <xdr:clientData/>
  </xdr:twoCellAnchor>
  <xdr:twoCellAnchor editAs="oneCell">
    <xdr:from>
      <xdr:col>1</xdr:col>
      <xdr:colOff>95250</xdr:colOff>
      <xdr:row>5</xdr:row>
      <xdr:rowOff>110727</xdr:rowOff>
    </xdr:from>
    <xdr:to>
      <xdr:col>6</xdr:col>
      <xdr:colOff>447671</xdr:colOff>
      <xdr:row>18</xdr:row>
      <xdr:rowOff>110724</xdr:rowOff>
    </xdr:to>
    <xdr:pic>
      <xdr:nvPicPr>
        <xdr:cNvPr id="7" name="Imagen 6">
          <a:extLst>
            <a:ext uri="{FF2B5EF4-FFF2-40B4-BE49-F238E27FC236}">
              <a16:creationId xmlns:a16="http://schemas.microsoft.com/office/drawing/2014/main" id="{D2D2DAEE-C8A4-4D7F-86DE-08BEB54A532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1" cy="2392677"/>
        </a:xfrm>
        <a:prstGeom prst="rect">
          <a:avLst/>
        </a:prstGeom>
      </xdr:spPr>
    </xdr:pic>
    <xdr:clientData/>
  </xdr:twoCellAnchor>
  <xdr:twoCellAnchor editAs="oneCell">
    <xdr:from>
      <xdr:col>1</xdr:col>
      <xdr:colOff>90170</xdr:colOff>
      <xdr:row>37</xdr:row>
      <xdr:rowOff>75962</xdr:rowOff>
    </xdr:from>
    <xdr:to>
      <xdr:col>6</xdr:col>
      <xdr:colOff>493395</xdr:colOff>
      <xdr:row>50</xdr:row>
      <xdr:rowOff>123587</xdr:rowOff>
    </xdr:to>
    <xdr:pic>
      <xdr:nvPicPr>
        <xdr:cNvPr id="8" name="Imagen 7">
          <a:extLst>
            <a:ext uri="{FF2B5EF4-FFF2-40B4-BE49-F238E27FC236}">
              <a16:creationId xmlns:a16="http://schemas.microsoft.com/office/drawing/2014/main" id="{C5797CC1-0AC9-4AA3-A338-D624131D817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41630" y="7490222"/>
          <a:ext cx="3451225" cy="2425065"/>
        </a:xfrm>
        <a:prstGeom prst="rect">
          <a:avLst/>
        </a:prstGeom>
      </xdr:spPr>
    </xdr:pic>
    <xdr:clientData/>
  </xdr:twoCellAnchor>
  <xdr:twoCellAnchor editAs="oneCell">
    <xdr:from>
      <xdr:col>7</xdr:col>
      <xdr:colOff>45720</xdr:colOff>
      <xdr:row>37</xdr:row>
      <xdr:rowOff>100965</xdr:rowOff>
    </xdr:from>
    <xdr:to>
      <xdr:col>11</xdr:col>
      <xdr:colOff>226694</xdr:colOff>
      <xdr:row>50</xdr:row>
      <xdr:rowOff>146208</xdr:rowOff>
    </xdr:to>
    <xdr:pic>
      <xdr:nvPicPr>
        <xdr:cNvPr id="9" name="Imagen 8">
          <a:extLst>
            <a:ext uri="{FF2B5EF4-FFF2-40B4-BE49-F238E27FC236}">
              <a16:creationId xmlns:a16="http://schemas.microsoft.com/office/drawing/2014/main" id="{94F48142-589A-4345-8417-B4F003F8546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00500" y="7515225"/>
          <a:ext cx="3449954"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1223AE28-6FFF-468B-9D63-DC2B0C85A46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92075</xdr:colOff>
      <xdr:row>85</xdr:row>
      <xdr:rowOff>112396</xdr:rowOff>
    </xdr:from>
    <xdr:to>
      <xdr:col>11</xdr:col>
      <xdr:colOff>276225</xdr:colOff>
      <xdr:row>98</xdr:row>
      <xdr:rowOff>160021</xdr:rowOff>
    </xdr:to>
    <xdr:pic>
      <xdr:nvPicPr>
        <xdr:cNvPr id="11" name="Imagen 10">
          <a:extLst>
            <a:ext uri="{FF2B5EF4-FFF2-40B4-BE49-F238E27FC236}">
              <a16:creationId xmlns:a16="http://schemas.microsoft.com/office/drawing/2014/main" id="{8AB63B46-1725-4BCA-A557-C3BD314524D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46855" y="16358236"/>
          <a:ext cx="3453130" cy="2425065"/>
        </a:xfrm>
        <a:prstGeom prst="rect">
          <a:avLst/>
        </a:prstGeom>
      </xdr:spPr>
    </xdr:pic>
    <xdr:clientData/>
  </xdr:twoCellAnchor>
  <xdr:twoCellAnchor editAs="oneCell">
    <xdr:from>
      <xdr:col>7</xdr:col>
      <xdr:colOff>114299</xdr:colOff>
      <xdr:row>69</xdr:row>
      <xdr:rowOff>150258</xdr:rowOff>
    </xdr:from>
    <xdr:to>
      <xdr:col>11</xdr:col>
      <xdr:colOff>259077</xdr:colOff>
      <xdr:row>82</xdr:row>
      <xdr:rowOff>168354</xdr:rowOff>
    </xdr:to>
    <xdr:pic>
      <xdr:nvPicPr>
        <xdr:cNvPr id="12" name="Imagen 11">
          <a:extLst>
            <a:ext uri="{FF2B5EF4-FFF2-40B4-BE49-F238E27FC236}">
              <a16:creationId xmlns:a16="http://schemas.microsoft.com/office/drawing/2014/main" id="{7D3E145B-87D1-4C87-B4F0-9FC0AB8A6F3F}"/>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69079" y="13454778"/>
          <a:ext cx="3413758"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03ECD8CB-7A53-4D9F-9540-5D23E511FFC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43815</xdr:colOff>
      <xdr:row>53</xdr:row>
      <xdr:rowOff>182166</xdr:rowOff>
    </xdr:from>
    <xdr:to>
      <xdr:col>11</xdr:col>
      <xdr:colOff>177161</xdr:colOff>
      <xdr:row>67</xdr:row>
      <xdr:rowOff>1188</xdr:rowOff>
    </xdr:to>
    <xdr:pic>
      <xdr:nvPicPr>
        <xdr:cNvPr id="14" name="Imagen 13">
          <a:extLst>
            <a:ext uri="{FF2B5EF4-FFF2-40B4-BE49-F238E27FC236}">
              <a16:creationId xmlns:a16="http://schemas.microsoft.com/office/drawing/2014/main" id="{C6A83D9C-1256-4723-9604-085934184163}"/>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98595" y="10545366"/>
          <a:ext cx="3402326" cy="2386962"/>
        </a:xfrm>
        <a:prstGeom prst="rect">
          <a:avLst/>
        </a:prstGeom>
      </xdr:spPr>
    </xdr:pic>
    <xdr:clientData/>
  </xdr:twoCellAnchor>
  <xdr:twoCellAnchor editAs="oneCell">
    <xdr:from>
      <xdr:col>1</xdr:col>
      <xdr:colOff>78105</xdr:colOff>
      <xdr:row>85</xdr:row>
      <xdr:rowOff>80249</xdr:rowOff>
    </xdr:from>
    <xdr:to>
      <xdr:col>6</xdr:col>
      <xdr:colOff>478154</xdr:colOff>
      <xdr:row>98</xdr:row>
      <xdr:rowOff>125492</xdr:rowOff>
    </xdr:to>
    <xdr:pic>
      <xdr:nvPicPr>
        <xdr:cNvPr id="15" name="Imagen 14">
          <a:extLst>
            <a:ext uri="{FF2B5EF4-FFF2-40B4-BE49-F238E27FC236}">
              <a16:creationId xmlns:a16="http://schemas.microsoft.com/office/drawing/2014/main" id="{D210F254-63A6-4939-8E68-E77A808F542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29565"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ACE52E4-ADEF-400F-9921-985EA164E03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128ECD7-8A58-4FA3-A16D-1CBDD2EFC95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56761</xdr:colOff>
      <xdr:row>6</xdr:row>
      <xdr:rowOff>85381</xdr:rowOff>
    </xdr:from>
    <xdr:to>
      <xdr:col>6</xdr:col>
      <xdr:colOff>722993</xdr:colOff>
      <xdr:row>19</xdr:row>
      <xdr:rowOff>85097</xdr:rowOff>
    </xdr:to>
    <xdr:pic>
      <xdr:nvPicPr>
        <xdr:cNvPr id="4" name="Imagen 3">
          <a:extLst>
            <a:ext uri="{FF2B5EF4-FFF2-40B4-BE49-F238E27FC236}">
              <a16:creationId xmlns:a16="http://schemas.microsoft.com/office/drawing/2014/main" id="{9307EF60-8D57-4BED-A5B0-C4E52F5CF78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20641" y="1822741"/>
          <a:ext cx="3386572" cy="2377156"/>
        </a:xfrm>
        <a:prstGeom prst="rect">
          <a:avLst/>
        </a:prstGeom>
      </xdr:spPr>
    </xdr:pic>
    <xdr:clientData/>
  </xdr:twoCellAnchor>
  <xdr:twoCellAnchor editAs="oneCell">
    <xdr:from>
      <xdr:col>7</xdr:col>
      <xdr:colOff>545781</xdr:colOff>
      <xdr:row>6</xdr:row>
      <xdr:rowOff>72820</xdr:rowOff>
    </xdr:from>
    <xdr:to>
      <xdr:col>11</xdr:col>
      <xdr:colOff>110147</xdr:colOff>
      <xdr:row>19</xdr:row>
      <xdr:rowOff>78606</xdr:rowOff>
    </xdr:to>
    <xdr:pic>
      <xdr:nvPicPr>
        <xdr:cNvPr id="5" name="Imagen 4">
          <a:extLst>
            <a:ext uri="{FF2B5EF4-FFF2-40B4-BE49-F238E27FC236}">
              <a16:creationId xmlns:a16="http://schemas.microsoft.com/office/drawing/2014/main" id="{E6E614BF-3BCA-4CA7-8E1D-E6881A3C3DE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50141" y="1810180"/>
          <a:ext cx="3412466" cy="2383226"/>
        </a:xfrm>
        <a:prstGeom prst="rect">
          <a:avLst/>
        </a:prstGeom>
      </xdr:spPr>
    </xdr:pic>
    <xdr:clientData/>
  </xdr:twoCellAnchor>
  <xdr:twoCellAnchor editAs="oneCell">
    <xdr:from>
      <xdr:col>2</xdr:col>
      <xdr:colOff>59329</xdr:colOff>
      <xdr:row>55</xdr:row>
      <xdr:rowOff>107675</xdr:rowOff>
    </xdr:from>
    <xdr:to>
      <xdr:col>6</xdr:col>
      <xdr:colOff>727170</xdr:colOff>
      <xdr:row>68</xdr:row>
      <xdr:rowOff>110427</xdr:rowOff>
    </xdr:to>
    <xdr:pic>
      <xdr:nvPicPr>
        <xdr:cNvPr id="6" name="Imagen 5">
          <a:extLst>
            <a:ext uri="{FF2B5EF4-FFF2-40B4-BE49-F238E27FC236}">
              <a16:creationId xmlns:a16="http://schemas.microsoft.com/office/drawing/2014/main" id="{0E2D13D2-7AE3-4D0F-8B89-B4BCA1B2A53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23209" y="11530055"/>
          <a:ext cx="3388181" cy="2380192"/>
        </a:xfrm>
        <a:prstGeom prst="rect">
          <a:avLst/>
        </a:prstGeom>
      </xdr:spPr>
    </xdr:pic>
    <xdr:clientData/>
  </xdr:twoCellAnchor>
  <xdr:twoCellAnchor editAs="oneCell">
    <xdr:from>
      <xdr:col>7</xdr:col>
      <xdr:colOff>561586</xdr:colOff>
      <xdr:row>55</xdr:row>
      <xdr:rowOff>107675</xdr:rowOff>
    </xdr:from>
    <xdr:to>
      <xdr:col>11</xdr:col>
      <xdr:colOff>122918</xdr:colOff>
      <xdr:row>68</xdr:row>
      <xdr:rowOff>110427</xdr:rowOff>
    </xdr:to>
    <xdr:pic>
      <xdr:nvPicPr>
        <xdr:cNvPr id="7" name="Imagen 6">
          <a:extLst>
            <a:ext uri="{FF2B5EF4-FFF2-40B4-BE49-F238E27FC236}">
              <a16:creationId xmlns:a16="http://schemas.microsoft.com/office/drawing/2014/main" id="{1DAF98DF-E382-406C-800F-B140A705EF4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965946" y="11530055"/>
          <a:ext cx="3409432" cy="2380192"/>
        </a:xfrm>
        <a:prstGeom prst="rect">
          <a:avLst/>
        </a:prstGeom>
      </xdr:spPr>
    </xdr:pic>
    <xdr:clientData/>
  </xdr:twoCellAnchor>
  <xdr:twoCellAnchor editAs="oneCell">
    <xdr:from>
      <xdr:col>2</xdr:col>
      <xdr:colOff>85336</xdr:colOff>
      <xdr:row>71</xdr:row>
      <xdr:rowOff>75856</xdr:rowOff>
    </xdr:from>
    <xdr:to>
      <xdr:col>6</xdr:col>
      <xdr:colOff>751568</xdr:colOff>
      <xdr:row>84</xdr:row>
      <xdr:rowOff>75572</xdr:rowOff>
    </xdr:to>
    <xdr:pic>
      <xdr:nvPicPr>
        <xdr:cNvPr id="8" name="Imagen 7">
          <a:extLst>
            <a:ext uri="{FF2B5EF4-FFF2-40B4-BE49-F238E27FC236}">
              <a16:creationId xmlns:a16="http://schemas.microsoft.com/office/drawing/2014/main" id="{E555C1B0-E500-4801-8C41-E2388EAA7F7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649216" y="14439556"/>
          <a:ext cx="3386572" cy="2377156"/>
        </a:xfrm>
        <a:prstGeom prst="rect">
          <a:avLst/>
        </a:prstGeom>
      </xdr:spPr>
    </xdr:pic>
    <xdr:clientData/>
  </xdr:twoCellAnchor>
  <xdr:twoCellAnchor editAs="oneCell">
    <xdr:from>
      <xdr:col>8</xdr:col>
      <xdr:colOff>25151</xdr:colOff>
      <xdr:row>71</xdr:row>
      <xdr:rowOff>82345</xdr:rowOff>
    </xdr:from>
    <xdr:to>
      <xdr:col>11</xdr:col>
      <xdr:colOff>164051</xdr:colOff>
      <xdr:row>84</xdr:row>
      <xdr:rowOff>88131</xdr:rowOff>
    </xdr:to>
    <xdr:pic>
      <xdr:nvPicPr>
        <xdr:cNvPr id="9" name="Imagen 8">
          <a:extLst>
            <a:ext uri="{FF2B5EF4-FFF2-40B4-BE49-F238E27FC236}">
              <a16:creationId xmlns:a16="http://schemas.microsoft.com/office/drawing/2014/main" id="{37285A4E-1F9F-46A7-BB91-BED1FB1446D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016251" y="14446045"/>
          <a:ext cx="3400260" cy="2383226"/>
        </a:xfrm>
        <a:prstGeom prst="rect">
          <a:avLst/>
        </a:prstGeom>
      </xdr:spPr>
    </xdr:pic>
    <xdr:clientData/>
  </xdr:twoCellAnchor>
  <xdr:twoCellAnchor editAs="oneCell">
    <xdr:from>
      <xdr:col>7</xdr:col>
      <xdr:colOff>507004</xdr:colOff>
      <xdr:row>153</xdr:row>
      <xdr:rowOff>139495</xdr:rowOff>
    </xdr:from>
    <xdr:to>
      <xdr:col>11</xdr:col>
      <xdr:colOff>69945</xdr:colOff>
      <xdr:row>166</xdr:row>
      <xdr:rowOff>145281</xdr:rowOff>
    </xdr:to>
    <xdr:pic>
      <xdr:nvPicPr>
        <xdr:cNvPr id="10" name="Imagen 9">
          <a:extLst>
            <a:ext uri="{FF2B5EF4-FFF2-40B4-BE49-F238E27FC236}">
              <a16:creationId xmlns:a16="http://schemas.microsoft.com/office/drawing/2014/main" id="{9920324C-63F2-4625-A107-EF9EB26462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911364" y="31861555"/>
          <a:ext cx="3411041" cy="2383226"/>
        </a:xfrm>
        <a:prstGeom prst="rect">
          <a:avLst/>
        </a:prstGeom>
      </xdr:spPr>
    </xdr:pic>
    <xdr:clientData/>
  </xdr:twoCellAnchor>
  <xdr:twoCellAnchor editAs="oneCell">
    <xdr:from>
      <xdr:col>2</xdr:col>
      <xdr:colOff>79056</xdr:colOff>
      <xdr:row>87</xdr:row>
      <xdr:rowOff>94906</xdr:rowOff>
    </xdr:from>
    <xdr:to>
      <xdr:col>6</xdr:col>
      <xdr:colOff>748322</xdr:colOff>
      <xdr:row>100</xdr:row>
      <xdr:rowOff>94622</xdr:rowOff>
    </xdr:to>
    <xdr:pic>
      <xdr:nvPicPr>
        <xdr:cNvPr id="11" name="Imagen 10">
          <a:extLst>
            <a:ext uri="{FF2B5EF4-FFF2-40B4-BE49-F238E27FC236}">
              <a16:creationId xmlns:a16="http://schemas.microsoft.com/office/drawing/2014/main" id="{0487CE12-1415-481C-82BC-D68C99ADC24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42936" y="17399926"/>
          <a:ext cx="3389606" cy="2377156"/>
        </a:xfrm>
        <a:prstGeom prst="rect">
          <a:avLst/>
        </a:prstGeom>
      </xdr:spPr>
    </xdr:pic>
    <xdr:clientData/>
  </xdr:twoCellAnchor>
  <xdr:twoCellAnchor editAs="oneCell">
    <xdr:from>
      <xdr:col>8</xdr:col>
      <xdr:colOff>40956</xdr:colOff>
      <xdr:row>87</xdr:row>
      <xdr:rowOff>107675</xdr:rowOff>
    </xdr:from>
    <xdr:to>
      <xdr:col>11</xdr:col>
      <xdr:colOff>176822</xdr:colOff>
      <xdr:row>100</xdr:row>
      <xdr:rowOff>110427</xdr:rowOff>
    </xdr:to>
    <xdr:pic>
      <xdr:nvPicPr>
        <xdr:cNvPr id="12" name="Imagen 11">
          <a:extLst>
            <a:ext uri="{FF2B5EF4-FFF2-40B4-BE49-F238E27FC236}">
              <a16:creationId xmlns:a16="http://schemas.microsoft.com/office/drawing/2014/main" id="{23D1501E-9744-48A8-9EEE-F47D006642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032056" y="17412695"/>
          <a:ext cx="3397226" cy="2380192"/>
        </a:xfrm>
        <a:prstGeom prst="rect">
          <a:avLst/>
        </a:prstGeom>
      </xdr:spPr>
    </xdr:pic>
    <xdr:clientData/>
  </xdr:twoCellAnchor>
  <xdr:twoCellAnchor editAs="oneCell">
    <xdr:from>
      <xdr:col>2</xdr:col>
      <xdr:colOff>79056</xdr:colOff>
      <xdr:row>22</xdr:row>
      <xdr:rowOff>41000</xdr:rowOff>
    </xdr:from>
    <xdr:to>
      <xdr:col>6</xdr:col>
      <xdr:colOff>748322</xdr:colOff>
      <xdr:row>35</xdr:row>
      <xdr:rowOff>43752</xdr:rowOff>
    </xdr:to>
    <xdr:pic>
      <xdr:nvPicPr>
        <xdr:cNvPr id="13" name="Imagen 12">
          <a:extLst>
            <a:ext uri="{FF2B5EF4-FFF2-40B4-BE49-F238E27FC236}">
              <a16:creationId xmlns:a16="http://schemas.microsoft.com/office/drawing/2014/main" id="{B56C865C-796E-43F1-92A2-3C1F95C9086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642936" y="4719680"/>
          <a:ext cx="3389606" cy="2380192"/>
        </a:xfrm>
        <a:prstGeom prst="rect">
          <a:avLst/>
        </a:prstGeom>
      </xdr:spPr>
    </xdr:pic>
    <xdr:clientData/>
  </xdr:twoCellAnchor>
  <xdr:twoCellAnchor editAs="oneCell">
    <xdr:from>
      <xdr:col>7</xdr:col>
      <xdr:colOff>552061</xdr:colOff>
      <xdr:row>22</xdr:row>
      <xdr:rowOff>79100</xdr:rowOff>
    </xdr:from>
    <xdr:to>
      <xdr:col>11</xdr:col>
      <xdr:colOff>113393</xdr:colOff>
      <xdr:row>35</xdr:row>
      <xdr:rowOff>81852</xdr:rowOff>
    </xdr:to>
    <xdr:pic>
      <xdr:nvPicPr>
        <xdr:cNvPr id="14" name="Imagen 13">
          <a:extLst>
            <a:ext uri="{FF2B5EF4-FFF2-40B4-BE49-F238E27FC236}">
              <a16:creationId xmlns:a16="http://schemas.microsoft.com/office/drawing/2014/main" id="{E042285F-A31B-4347-AF9D-DBC1C4B5789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956421" y="4757780"/>
          <a:ext cx="3409432" cy="2380192"/>
        </a:xfrm>
        <a:prstGeom prst="rect">
          <a:avLst/>
        </a:prstGeom>
      </xdr:spPr>
    </xdr:pic>
    <xdr:clientData/>
  </xdr:twoCellAnchor>
  <xdr:twoCellAnchor editAs="oneCell">
    <xdr:from>
      <xdr:col>2</xdr:col>
      <xdr:colOff>85336</xdr:colOff>
      <xdr:row>104</xdr:row>
      <xdr:rowOff>66331</xdr:rowOff>
    </xdr:from>
    <xdr:to>
      <xdr:col>6</xdr:col>
      <xdr:colOff>751568</xdr:colOff>
      <xdr:row>117</xdr:row>
      <xdr:rowOff>66047</xdr:rowOff>
    </xdr:to>
    <xdr:pic>
      <xdr:nvPicPr>
        <xdr:cNvPr id="15" name="Imagen 14">
          <a:extLst>
            <a:ext uri="{FF2B5EF4-FFF2-40B4-BE49-F238E27FC236}">
              <a16:creationId xmlns:a16="http://schemas.microsoft.com/office/drawing/2014/main" id="{D2276C8C-37FF-43E4-AD76-F018C7CC977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49216" y="21128011"/>
          <a:ext cx="3386572" cy="2377156"/>
        </a:xfrm>
        <a:prstGeom prst="rect">
          <a:avLst/>
        </a:prstGeom>
      </xdr:spPr>
    </xdr:pic>
    <xdr:clientData/>
  </xdr:twoCellAnchor>
  <xdr:twoCellAnchor editAs="oneCell">
    <xdr:from>
      <xdr:col>7</xdr:col>
      <xdr:colOff>552061</xdr:colOff>
      <xdr:row>120</xdr:row>
      <xdr:rowOff>53561</xdr:rowOff>
    </xdr:from>
    <xdr:to>
      <xdr:col>11</xdr:col>
      <xdr:colOff>113393</xdr:colOff>
      <xdr:row>133</xdr:row>
      <xdr:rowOff>50243</xdr:rowOff>
    </xdr:to>
    <xdr:pic>
      <xdr:nvPicPr>
        <xdr:cNvPr id="16" name="Imagen 15">
          <a:extLst>
            <a:ext uri="{FF2B5EF4-FFF2-40B4-BE49-F238E27FC236}">
              <a16:creationId xmlns:a16="http://schemas.microsoft.com/office/drawing/2014/main" id="{B73C0FEA-4B8A-4929-AFFE-D96DDAE04BE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956421" y="24056561"/>
          <a:ext cx="3409432" cy="2374122"/>
        </a:xfrm>
        <a:prstGeom prst="rect">
          <a:avLst/>
        </a:prstGeom>
      </xdr:spPr>
    </xdr:pic>
    <xdr:clientData/>
  </xdr:twoCellAnchor>
  <xdr:twoCellAnchor editAs="oneCell">
    <xdr:from>
      <xdr:col>2</xdr:col>
      <xdr:colOff>104386</xdr:colOff>
      <xdr:row>38</xdr:row>
      <xdr:rowOff>107675</xdr:rowOff>
    </xdr:from>
    <xdr:to>
      <xdr:col>6</xdr:col>
      <xdr:colOff>770618</xdr:colOff>
      <xdr:row>51</xdr:row>
      <xdr:rowOff>110427</xdr:rowOff>
    </xdr:to>
    <xdr:pic>
      <xdr:nvPicPr>
        <xdr:cNvPr id="17" name="Imagen 16">
          <a:extLst>
            <a:ext uri="{FF2B5EF4-FFF2-40B4-BE49-F238E27FC236}">
              <a16:creationId xmlns:a16="http://schemas.microsoft.com/office/drawing/2014/main" id="{B51CC591-3CA2-4101-A689-F2A60AE7D65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668266" y="7727675"/>
          <a:ext cx="3386572" cy="2380192"/>
        </a:xfrm>
        <a:prstGeom prst="rect">
          <a:avLst/>
        </a:prstGeom>
      </xdr:spPr>
    </xdr:pic>
    <xdr:clientData/>
  </xdr:twoCellAnchor>
  <xdr:twoCellAnchor editAs="oneCell">
    <xdr:from>
      <xdr:col>7</xdr:col>
      <xdr:colOff>552270</xdr:colOff>
      <xdr:row>38</xdr:row>
      <xdr:rowOff>37756</xdr:rowOff>
    </xdr:from>
    <xdr:to>
      <xdr:col>11</xdr:col>
      <xdr:colOff>122705</xdr:colOff>
      <xdr:row>51</xdr:row>
      <xdr:rowOff>37472</xdr:rowOff>
    </xdr:to>
    <xdr:pic>
      <xdr:nvPicPr>
        <xdr:cNvPr id="18" name="Imagen 17">
          <a:extLst>
            <a:ext uri="{FF2B5EF4-FFF2-40B4-BE49-F238E27FC236}">
              <a16:creationId xmlns:a16="http://schemas.microsoft.com/office/drawing/2014/main" id="{F3205781-3123-4731-9E42-DF6A38D6E67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956630" y="7657756"/>
          <a:ext cx="3418535" cy="2377156"/>
        </a:xfrm>
        <a:prstGeom prst="rect">
          <a:avLst/>
        </a:prstGeom>
      </xdr:spPr>
    </xdr:pic>
    <xdr:clientData/>
  </xdr:twoCellAnchor>
  <xdr:twoCellAnchor editAs="oneCell">
    <xdr:from>
      <xdr:col>2</xdr:col>
      <xdr:colOff>57151</xdr:colOff>
      <xdr:row>153</xdr:row>
      <xdr:rowOff>161926</xdr:rowOff>
    </xdr:from>
    <xdr:to>
      <xdr:col>6</xdr:col>
      <xdr:colOff>561976</xdr:colOff>
      <xdr:row>166</xdr:row>
      <xdr:rowOff>58268</xdr:rowOff>
    </xdr:to>
    <xdr:pic>
      <xdr:nvPicPr>
        <xdr:cNvPr id="19" name="Imagen 18">
          <a:extLst>
            <a:ext uri="{FF2B5EF4-FFF2-40B4-BE49-F238E27FC236}">
              <a16:creationId xmlns:a16="http://schemas.microsoft.com/office/drawing/2014/main" id="{EC189252-1D08-44F0-B87F-A528EF01934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621031" y="31883986"/>
          <a:ext cx="3225165" cy="2273782"/>
        </a:xfrm>
        <a:prstGeom prst="rect">
          <a:avLst/>
        </a:prstGeom>
      </xdr:spPr>
    </xdr:pic>
    <xdr:clientData/>
  </xdr:twoCellAnchor>
  <xdr:twoCellAnchor editAs="oneCell">
    <xdr:from>
      <xdr:col>1</xdr:col>
      <xdr:colOff>287929</xdr:colOff>
      <xdr:row>186</xdr:row>
      <xdr:rowOff>85590</xdr:rowOff>
    </xdr:from>
    <xdr:to>
      <xdr:col>6</xdr:col>
      <xdr:colOff>641445</xdr:colOff>
      <xdr:row>199</xdr:row>
      <xdr:rowOff>94410</xdr:rowOff>
    </xdr:to>
    <xdr:pic>
      <xdr:nvPicPr>
        <xdr:cNvPr id="20" name="Imagen 19">
          <a:extLst>
            <a:ext uri="{FF2B5EF4-FFF2-40B4-BE49-F238E27FC236}">
              <a16:creationId xmlns:a16="http://schemas.microsoft.com/office/drawing/2014/main" id="{2EBFF669-A9B0-4327-8DA4-F86110858A6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31769" y="38475150"/>
          <a:ext cx="3393896" cy="2386260"/>
        </a:xfrm>
        <a:prstGeom prst="rect">
          <a:avLst/>
        </a:prstGeom>
      </xdr:spPr>
    </xdr:pic>
    <xdr:clientData/>
  </xdr:twoCellAnchor>
  <xdr:twoCellAnchor editAs="oneCell">
    <xdr:from>
      <xdr:col>7</xdr:col>
      <xdr:colOff>469580</xdr:colOff>
      <xdr:row>186</xdr:row>
      <xdr:rowOff>94906</xdr:rowOff>
    </xdr:from>
    <xdr:to>
      <xdr:col>11</xdr:col>
      <xdr:colOff>33947</xdr:colOff>
      <xdr:row>199</xdr:row>
      <xdr:rowOff>94623</xdr:rowOff>
    </xdr:to>
    <xdr:pic>
      <xdr:nvPicPr>
        <xdr:cNvPr id="21" name="Imagen 20">
          <a:extLst>
            <a:ext uri="{FF2B5EF4-FFF2-40B4-BE49-F238E27FC236}">
              <a16:creationId xmlns:a16="http://schemas.microsoft.com/office/drawing/2014/main" id="{AE1BC038-BDB4-48B6-82B7-B377393B805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73940" y="38484466"/>
          <a:ext cx="3412467" cy="2377157"/>
        </a:xfrm>
        <a:prstGeom prst="rect">
          <a:avLst/>
        </a:prstGeom>
      </xdr:spPr>
    </xdr:pic>
    <xdr:clientData/>
  </xdr:twoCellAnchor>
  <xdr:twoCellAnchor editAs="oneCell">
    <xdr:from>
      <xdr:col>1</xdr:col>
      <xdr:colOff>285361</xdr:colOff>
      <xdr:row>170</xdr:row>
      <xdr:rowOff>129970</xdr:rowOff>
    </xdr:from>
    <xdr:to>
      <xdr:col>6</xdr:col>
      <xdr:colOff>637268</xdr:colOff>
      <xdr:row>183</xdr:row>
      <xdr:rowOff>135756</xdr:rowOff>
    </xdr:to>
    <xdr:pic>
      <xdr:nvPicPr>
        <xdr:cNvPr id="22" name="Imagen 21">
          <a:extLst>
            <a:ext uri="{FF2B5EF4-FFF2-40B4-BE49-F238E27FC236}">
              <a16:creationId xmlns:a16="http://schemas.microsoft.com/office/drawing/2014/main" id="{0AE78B3E-8089-4720-BD3A-25B738649E8D}"/>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29201" y="35578210"/>
          <a:ext cx="3392287" cy="2383226"/>
        </a:xfrm>
        <a:prstGeom prst="rect">
          <a:avLst/>
        </a:prstGeom>
      </xdr:spPr>
    </xdr:pic>
    <xdr:clientData/>
  </xdr:twoCellAnchor>
  <xdr:twoCellAnchor editAs="oneCell">
    <xdr:from>
      <xdr:col>7</xdr:col>
      <xdr:colOff>463301</xdr:colOff>
      <xdr:row>170</xdr:row>
      <xdr:rowOff>133215</xdr:rowOff>
    </xdr:from>
    <xdr:to>
      <xdr:col>11</xdr:col>
      <xdr:colOff>30701</xdr:colOff>
      <xdr:row>183</xdr:row>
      <xdr:rowOff>142035</xdr:rowOff>
    </xdr:to>
    <xdr:pic>
      <xdr:nvPicPr>
        <xdr:cNvPr id="23" name="Imagen 22">
          <a:extLst>
            <a:ext uri="{FF2B5EF4-FFF2-40B4-BE49-F238E27FC236}">
              <a16:creationId xmlns:a16="http://schemas.microsoft.com/office/drawing/2014/main" id="{854EE1B4-B47D-4A86-B2DE-AE421CBAD15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867661" y="35581455"/>
          <a:ext cx="3415500" cy="2386260"/>
        </a:xfrm>
        <a:prstGeom prst="rect">
          <a:avLst/>
        </a:prstGeom>
      </xdr:spPr>
    </xdr:pic>
    <xdr:clientData/>
  </xdr:twoCellAnchor>
  <xdr:twoCellAnchor editAs="oneCell">
    <xdr:from>
      <xdr:col>1</xdr:col>
      <xdr:colOff>287929</xdr:colOff>
      <xdr:row>202</xdr:row>
      <xdr:rowOff>85590</xdr:rowOff>
    </xdr:from>
    <xdr:to>
      <xdr:col>6</xdr:col>
      <xdr:colOff>641445</xdr:colOff>
      <xdr:row>215</xdr:row>
      <xdr:rowOff>94410</xdr:rowOff>
    </xdr:to>
    <xdr:pic>
      <xdr:nvPicPr>
        <xdr:cNvPr id="24" name="Imagen 23">
          <a:extLst>
            <a:ext uri="{FF2B5EF4-FFF2-40B4-BE49-F238E27FC236}">
              <a16:creationId xmlns:a16="http://schemas.microsoft.com/office/drawing/2014/main" id="{6966AC9F-5F08-424B-B468-99786B28DFC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31769" y="41416470"/>
          <a:ext cx="3393896" cy="2386260"/>
        </a:xfrm>
        <a:prstGeom prst="rect">
          <a:avLst/>
        </a:prstGeom>
      </xdr:spPr>
    </xdr:pic>
    <xdr:clientData/>
  </xdr:twoCellAnchor>
  <xdr:twoCellAnchor editAs="oneCell">
    <xdr:from>
      <xdr:col>7</xdr:col>
      <xdr:colOff>479106</xdr:colOff>
      <xdr:row>202</xdr:row>
      <xdr:rowOff>69575</xdr:rowOff>
    </xdr:from>
    <xdr:to>
      <xdr:col>11</xdr:col>
      <xdr:colOff>43472</xdr:colOff>
      <xdr:row>215</xdr:row>
      <xdr:rowOff>72327</xdr:rowOff>
    </xdr:to>
    <xdr:pic>
      <xdr:nvPicPr>
        <xdr:cNvPr id="25" name="Imagen 24">
          <a:extLst>
            <a:ext uri="{FF2B5EF4-FFF2-40B4-BE49-F238E27FC236}">
              <a16:creationId xmlns:a16="http://schemas.microsoft.com/office/drawing/2014/main" id="{54684F4E-3D41-4B2B-81F6-4325999CBC2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883466" y="41400455"/>
          <a:ext cx="3412466" cy="2380192"/>
        </a:xfrm>
        <a:prstGeom prst="rect">
          <a:avLst/>
        </a:prstGeom>
      </xdr:spPr>
    </xdr:pic>
    <xdr:clientData/>
  </xdr:twoCellAnchor>
  <xdr:twoCellAnchor editAs="oneCell">
    <xdr:from>
      <xdr:col>2</xdr:col>
      <xdr:colOff>2647</xdr:colOff>
      <xdr:row>218</xdr:row>
      <xdr:rowOff>113747</xdr:rowOff>
    </xdr:from>
    <xdr:to>
      <xdr:col>6</xdr:col>
      <xdr:colOff>662809</xdr:colOff>
      <xdr:row>231</xdr:row>
      <xdr:rowOff>104360</xdr:rowOff>
    </xdr:to>
    <xdr:pic>
      <xdr:nvPicPr>
        <xdr:cNvPr id="26" name="Imagen 25">
          <a:extLst>
            <a:ext uri="{FF2B5EF4-FFF2-40B4-BE49-F238E27FC236}">
              <a16:creationId xmlns:a16="http://schemas.microsoft.com/office/drawing/2014/main" id="{4FE70C9E-DB50-4058-B8CA-DBD36752847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66527" y="44385947"/>
          <a:ext cx="3380502" cy="2368053"/>
        </a:xfrm>
        <a:prstGeom prst="rect">
          <a:avLst/>
        </a:prstGeom>
      </xdr:spPr>
    </xdr:pic>
    <xdr:clientData/>
  </xdr:twoCellAnchor>
  <xdr:twoCellAnchor editAs="oneCell">
    <xdr:from>
      <xdr:col>2</xdr:col>
      <xdr:colOff>113911</xdr:colOff>
      <xdr:row>120</xdr:row>
      <xdr:rowOff>133006</xdr:rowOff>
    </xdr:from>
    <xdr:to>
      <xdr:col>6</xdr:col>
      <xdr:colOff>780143</xdr:colOff>
      <xdr:row>133</xdr:row>
      <xdr:rowOff>132722</xdr:rowOff>
    </xdr:to>
    <xdr:pic>
      <xdr:nvPicPr>
        <xdr:cNvPr id="27" name="Imagen 26">
          <a:extLst>
            <a:ext uri="{FF2B5EF4-FFF2-40B4-BE49-F238E27FC236}">
              <a16:creationId xmlns:a16="http://schemas.microsoft.com/office/drawing/2014/main" id="{1A3F1E4D-7DFE-4312-8D0E-D94CD84DB43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677791" y="24136006"/>
          <a:ext cx="3386572" cy="2377156"/>
        </a:xfrm>
        <a:prstGeom prst="rect">
          <a:avLst/>
        </a:prstGeom>
      </xdr:spPr>
    </xdr:pic>
    <xdr:clientData/>
  </xdr:twoCellAnchor>
  <xdr:twoCellAnchor editAs="oneCell">
    <xdr:from>
      <xdr:col>8</xdr:col>
      <xdr:colOff>25151</xdr:colOff>
      <xdr:row>235</xdr:row>
      <xdr:rowOff>88625</xdr:rowOff>
    </xdr:from>
    <xdr:to>
      <xdr:col>11</xdr:col>
      <xdr:colOff>164051</xdr:colOff>
      <xdr:row>248</xdr:row>
      <xdr:rowOff>91377</xdr:rowOff>
    </xdr:to>
    <xdr:pic>
      <xdr:nvPicPr>
        <xdr:cNvPr id="28" name="Imagen 27">
          <a:extLst>
            <a:ext uri="{FF2B5EF4-FFF2-40B4-BE49-F238E27FC236}">
              <a16:creationId xmlns:a16="http://schemas.microsoft.com/office/drawing/2014/main" id="{0F45BC0C-3CB8-42F5-9274-C8420BA05AA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016251" y="48109865"/>
          <a:ext cx="3400260" cy="2380192"/>
        </a:xfrm>
        <a:prstGeom prst="rect">
          <a:avLst/>
        </a:prstGeom>
      </xdr:spPr>
    </xdr:pic>
    <xdr:clientData/>
  </xdr:twoCellAnchor>
  <xdr:twoCellAnchor editAs="oneCell">
    <xdr:from>
      <xdr:col>2</xdr:col>
      <xdr:colOff>129926</xdr:colOff>
      <xdr:row>235</xdr:row>
      <xdr:rowOff>94906</xdr:rowOff>
    </xdr:from>
    <xdr:to>
      <xdr:col>6</xdr:col>
      <xdr:colOff>802226</xdr:colOff>
      <xdr:row>248</xdr:row>
      <xdr:rowOff>94622</xdr:rowOff>
    </xdr:to>
    <xdr:pic>
      <xdr:nvPicPr>
        <xdr:cNvPr id="29" name="Imagen 28">
          <a:extLst>
            <a:ext uri="{FF2B5EF4-FFF2-40B4-BE49-F238E27FC236}">
              <a16:creationId xmlns:a16="http://schemas.microsoft.com/office/drawing/2014/main" id="{00DE54E8-D773-4B68-9298-BBAAFA2D91E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693806" y="48116146"/>
          <a:ext cx="3392640" cy="2377156"/>
        </a:xfrm>
        <a:prstGeom prst="rect">
          <a:avLst/>
        </a:prstGeom>
      </xdr:spPr>
    </xdr:pic>
    <xdr:clientData/>
  </xdr:twoCellAnchor>
  <xdr:twoCellAnchor editAs="oneCell">
    <xdr:from>
      <xdr:col>7</xdr:col>
      <xdr:colOff>545781</xdr:colOff>
      <xdr:row>104</xdr:row>
      <xdr:rowOff>82345</xdr:rowOff>
    </xdr:from>
    <xdr:to>
      <xdr:col>11</xdr:col>
      <xdr:colOff>110147</xdr:colOff>
      <xdr:row>117</xdr:row>
      <xdr:rowOff>88131</xdr:rowOff>
    </xdr:to>
    <xdr:pic>
      <xdr:nvPicPr>
        <xdr:cNvPr id="30" name="Imagen 29">
          <a:extLst>
            <a:ext uri="{FF2B5EF4-FFF2-40B4-BE49-F238E27FC236}">
              <a16:creationId xmlns:a16="http://schemas.microsoft.com/office/drawing/2014/main" id="{2298559D-468F-48D1-BB55-5862EC721FF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950141" y="21144025"/>
          <a:ext cx="3412466" cy="2383226"/>
        </a:xfrm>
        <a:prstGeom prst="rect">
          <a:avLst/>
        </a:prstGeom>
      </xdr:spPr>
    </xdr:pic>
    <xdr:clientData/>
  </xdr:twoCellAnchor>
  <xdr:twoCellAnchor editAs="oneCell">
    <xdr:from>
      <xdr:col>2</xdr:col>
      <xdr:colOff>89207</xdr:colOff>
      <xdr:row>136</xdr:row>
      <xdr:rowOff>69993</xdr:rowOff>
    </xdr:from>
    <xdr:to>
      <xdr:col>6</xdr:col>
      <xdr:colOff>785785</xdr:colOff>
      <xdr:row>149</xdr:row>
      <xdr:rowOff>90952</xdr:rowOff>
    </xdr:to>
    <xdr:pic>
      <xdr:nvPicPr>
        <xdr:cNvPr id="31" name="Imagen 30">
          <a:extLst>
            <a:ext uri="{FF2B5EF4-FFF2-40B4-BE49-F238E27FC236}">
              <a16:creationId xmlns:a16="http://schemas.microsoft.com/office/drawing/2014/main" id="{9A4F2410-866C-4C03-8654-A32D841A03E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653087" y="27014313"/>
          <a:ext cx="3416918" cy="2398399"/>
        </a:xfrm>
        <a:prstGeom prst="rect">
          <a:avLst/>
        </a:prstGeom>
      </xdr:spPr>
    </xdr:pic>
    <xdr:clientData/>
  </xdr:twoCellAnchor>
  <xdr:twoCellAnchor editAs="oneCell">
    <xdr:from>
      <xdr:col>8</xdr:col>
      <xdr:colOff>776448</xdr:colOff>
      <xdr:row>136</xdr:row>
      <xdr:rowOff>76483</xdr:rowOff>
    </xdr:from>
    <xdr:to>
      <xdr:col>10</xdr:col>
      <xdr:colOff>375342</xdr:colOff>
      <xdr:row>149</xdr:row>
      <xdr:rowOff>103510</xdr:rowOff>
    </xdr:to>
    <xdr:pic>
      <xdr:nvPicPr>
        <xdr:cNvPr id="32" name="Imagen 31">
          <a:extLst>
            <a:ext uri="{FF2B5EF4-FFF2-40B4-BE49-F238E27FC236}">
              <a16:creationId xmlns:a16="http://schemas.microsoft.com/office/drawing/2014/main" id="{4989A201-B103-462E-8D68-CFCCCE378C4B}"/>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767548" y="27020803"/>
          <a:ext cx="1938234" cy="240446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BEB27D1-B003-43B0-80F0-564ECEAF1F1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184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1C9B39C1-B100-4C0C-884F-5F31A6481A3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5804" y="106680"/>
          <a:ext cx="928691" cy="321945"/>
        </a:xfrm>
        <a:prstGeom prst="rect">
          <a:avLst/>
        </a:prstGeom>
      </xdr:spPr>
    </xdr:pic>
    <xdr:clientData/>
  </xdr:oneCellAnchor>
  <xdr:twoCellAnchor editAs="oneCell">
    <xdr:from>
      <xdr:col>7</xdr:col>
      <xdr:colOff>106030</xdr:colOff>
      <xdr:row>6</xdr:row>
      <xdr:rowOff>137172</xdr:rowOff>
    </xdr:from>
    <xdr:to>
      <xdr:col>11</xdr:col>
      <xdr:colOff>520590</xdr:colOff>
      <xdr:row>19</xdr:row>
      <xdr:rowOff>15834</xdr:rowOff>
    </xdr:to>
    <xdr:pic>
      <xdr:nvPicPr>
        <xdr:cNvPr id="4" name="Imagen 3">
          <a:extLst>
            <a:ext uri="{FF2B5EF4-FFF2-40B4-BE49-F238E27FC236}">
              <a16:creationId xmlns:a16="http://schemas.microsoft.com/office/drawing/2014/main" id="{17E945AB-D100-4A62-A24D-F78E63576B9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472290" y="1874532"/>
          <a:ext cx="4262660" cy="2271342"/>
        </a:xfrm>
        <a:prstGeom prst="rect">
          <a:avLst/>
        </a:prstGeom>
      </xdr:spPr>
    </xdr:pic>
    <xdr:clientData/>
  </xdr:twoCellAnchor>
  <xdr:twoCellAnchor editAs="oneCell">
    <xdr:from>
      <xdr:col>1</xdr:col>
      <xdr:colOff>178221</xdr:colOff>
      <xdr:row>7</xdr:row>
      <xdr:rowOff>16461</xdr:rowOff>
    </xdr:from>
    <xdr:to>
      <xdr:col>6</xdr:col>
      <xdr:colOff>990648</xdr:colOff>
      <xdr:row>18</xdr:row>
      <xdr:rowOff>78035</xdr:rowOff>
    </xdr:to>
    <xdr:pic>
      <xdr:nvPicPr>
        <xdr:cNvPr id="5" name="Imagen 4">
          <a:extLst>
            <a:ext uri="{FF2B5EF4-FFF2-40B4-BE49-F238E27FC236}">
              <a16:creationId xmlns:a16="http://schemas.microsoft.com/office/drawing/2014/main" id="{5466C9B1-E8C0-4F23-997D-09F539FDFA7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83961" y="1951941"/>
          <a:ext cx="3852807" cy="2073254"/>
        </a:xfrm>
        <a:prstGeom prst="rect">
          <a:avLst/>
        </a:prstGeom>
      </xdr:spPr>
    </xdr:pic>
    <xdr:clientData/>
  </xdr:twoCellAnchor>
  <xdr:twoCellAnchor editAs="oneCell">
    <xdr:from>
      <xdr:col>7</xdr:col>
      <xdr:colOff>218424</xdr:colOff>
      <xdr:row>39</xdr:row>
      <xdr:rowOff>191962</xdr:rowOff>
    </xdr:from>
    <xdr:to>
      <xdr:col>11</xdr:col>
      <xdr:colOff>255118</xdr:colOff>
      <xdr:row>51</xdr:row>
      <xdr:rowOff>46090</xdr:rowOff>
    </xdr:to>
    <xdr:pic>
      <xdr:nvPicPr>
        <xdr:cNvPr id="6" name="Imagen 5">
          <a:extLst>
            <a:ext uri="{FF2B5EF4-FFF2-40B4-BE49-F238E27FC236}">
              <a16:creationId xmlns:a16="http://schemas.microsoft.com/office/drawing/2014/main" id="{4273EF67-C0E3-4102-83CB-981F70041D6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584684" y="8368222"/>
          <a:ext cx="3884794" cy="2063928"/>
        </a:xfrm>
        <a:prstGeom prst="rect">
          <a:avLst/>
        </a:prstGeom>
      </xdr:spPr>
    </xdr:pic>
    <xdr:clientData/>
  </xdr:twoCellAnchor>
  <xdr:twoCellAnchor editAs="oneCell">
    <xdr:from>
      <xdr:col>7</xdr:col>
      <xdr:colOff>91676</xdr:colOff>
      <xdr:row>23</xdr:row>
      <xdr:rowOff>145676</xdr:rowOff>
    </xdr:from>
    <xdr:to>
      <xdr:col>11</xdr:col>
      <xdr:colOff>498891</xdr:colOff>
      <xdr:row>36</xdr:row>
      <xdr:rowOff>24336</xdr:rowOff>
    </xdr:to>
    <xdr:pic>
      <xdr:nvPicPr>
        <xdr:cNvPr id="7" name="Imagen 6">
          <a:extLst>
            <a:ext uri="{FF2B5EF4-FFF2-40B4-BE49-F238E27FC236}">
              <a16:creationId xmlns:a16="http://schemas.microsoft.com/office/drawing/2014/main" id="{1BC3230A-7519-485A-99C5-0DDDAEB480D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457936" y="5334896"/>
          <a:ext cx="4255315" cy="2271340"/>
        </a:xfrm>
        <a:prstGeom prst="rect">
          <a:avLst/>
        </a:prstGeom>
      </xdr:spPr>
    </xdr:pic>
    <xdr:clientData/>
  </xdr:twoCellAnchor>
  <xdr:twoCellAnchor editAs="oneCell">
    <xdr:from>
      <xdr:col>1</xdr:col>
      <xdr:colOff>98586</xdr:colOff>
      <xdr:row>23</xdr:row>
      <xdr:rowOff>191962</xdr:rowOff>
    </xdr:from>
    <xdr:to>
      <xdr:col>6</xdr:col>
      <xdr:colOff>907676</xdr:colOff>
      <xdr:row>35</xdr:row>
      <xdr:rowOff>46090</xdr:rowOff>
    </xdr:to>
    <xdr:pic>
      <xdr:nvPicPr>
        <xdr:cNvPr id="8" name="Imagen 7">
          <a:extLst>
            <a:ext uri="{FF2B5EF4-FFF2-40B4-BE49-F238E27FC236}">
              <a16:creationId xmlns:a16="http://schemas.microsoft.com/office/drawing/2014/main" id="{E75C76A2-DDAF-44E6-B446-F81889B975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04326" y="5381182"/>
          <a:ext cx="3849470" cy="2063928"/>
        </a:xfrm>
        <a:prstGeom prst="rect">
          <a:avLst/>
        </a:prstGeom>
      </xdr:spPr>
    </xdr:pic>
    <xdr:clientData/>
  </xdr:twoCellAnchor>
  <xdr:twoCellAnchor editAs="oneCell">
    <xdr:from>
      <xdr:col>1</xdr:col>
      <xdr:colOff>118690</xdr:colOff>
      <xdr:row>39</xdr:row>
      <xdr:rowOff>183456</xdr:rowOff>
    </xdr:from>
    <xdr:to>
      <xdr:col>6</xdr:col>
      <xdr:colOff>931117</xdr:colOff>
      <xdr:row>51</xdr:row>
      <xdr:rowOff>37584</xdr:rowOff>
    </xdr:to>
    <xdr:pic>
      <xdr:nvPicPr>
        <xdr:cNvPr id="9" name="Imagen 8">
          <a:extLst>
            <a:ext uri="{FF2B5EF4-FFF2-40B4-BE49-F238E27FC236}">
              <a16:creationId xmlns:a16="http://schemas.microsoft.com/office/drawing/2014/main" id="{DDCCADCB-760B-4B7B-812C-8AAD31D8942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24430" y="8359716"/>
          <a:ext cx="3852807" cy="2063928"/>
        </a:xfrm>
        <a:prstGeom prst="rect">
          <a:avLst/>
        </a:prstGeom>
      </xdr:spPr>
    </xdr:pic>
    <xdr:clientData/>
  </xdr:twoCellAnchor>
  <xdr:twoCellAnchor editAs="oneCell">
    <xdr:from>
      <xdr:col>1</xdr:col>
      <xdr:colOff>161211</xdr:colOff>
      <xdr:row>55</xdr:row>
      <xdr:rowOff>174953</xdr:rowOff>
    </xdr:from>
    <xdr:to>
      <xdr:col>6</xdr:col>
      <xdr:colOff>973638</xdr:colOff>
      <xdr:row>67</xdr:row>
      <xdr:rowOff>29080</xdr:rowOff>
    </xdr:to>
    <xdr:pic>
      <xdr:nvPicPr>
        <xdr:cNvPr id="10" name="Imagen 9">
          <a:extLst>
            <a:ext uri="{FF2B5EF4-FFF2-40B4-BE49-F238E27FC236}">
              <a16:creationId xmlns:a16="http://schemas.microsoft.com/office/drawing/2014/main" id="{8FBA2F9A-F23B-46C9-8978-AB498B84ABB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66951" y="11338253"/>
          <a:ext cx="3852807" cy="2063927"/>
        </a:xfrm>
        <a:prstGeom prst="rect">
          <a:avLst/>
        </a:prstGeom>
      </xdr:spPr>
    </xdr:pic>
    <xdr:clientData/>
  </xdr:twoCellAnchor>
  <xdr:twoCellAnchor editAs="oneCell">
    <xdr:from>
      <xdr:col>7</xdr:col>
      <xdr:colOff>128619</xdr:colOff>
      <xdr:row>55</xdr:row>
      <xdr:rowOff>128668</xdr:rowOff>
    </xdr:from>
    <xdr:to>
      <xdr:col>11</xdr:col>
      <xdr:colOff>539506</xdr:colOff>
      <xdr:row>68</xdr:row>
      <xdr:rowOff>7329</xdr:rowOff>
    </xdr:to>
    <xdr:pic>
      <xdr:nvPicPr>
        <xdr:cNvPr id="11" name="Imagen 10">
          <a:extLst>
            <a:ext uri="{FF2B5EF4-FFF2-40B4-BE49-F238E27FC236}">
              <a16:creationId xmlns:a16="http://schemas.microsoft.com/office/drawing/2014/main" id="{56B0233A-402D-4028-8103-C6CA5D9002A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94879" y="11291968"/>
          <a:ext cx="4258987" cy="2271341"/>
        </a:xfrm>
        <a:prstGeom prst="rect">
          <a:avLst/>
        </a:prstGeom>
      </xdr:spPr>
    </xdr:pic>
    <xdr:clientData/>
  </xdr:twoCellAnchor>
  <xdr:twoCellAnchor editAs="oneCell">
    <xdr:from>
      <xdr:col>2</xdr:col>
      <xdr:colOff>186613</xdr:colOff>
      <xdr:row>154</xdr:row>
      <xdr:rowOff>36923</xdr:rowOff>
    </xdr:from>
    <xdr:to>
      <xdr:col>6</xdr:col>
      <xdr:colOff>659851</xdr:colOff>
      <xdr:row>167</xdr:row>
      <xdr:rowOff>131346</xdr:rowOff>
    </xdr:to>
    <xdr:pic>
      <xdr:nvPicPr>
        <xdr:cNvPr id="12" name="Imagen 11">
          <a:extLst>
            <a:ext uri="{FF2B5EF4-FFF2-40B4-BE49-F238E27FC236}">
              <a16:creationId xmlns:a16="http://schemas.microsoft.com/office/drawing/2014/main" id="{C494F8B1-04B3-477B-B1D2-AFF79C4E967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712393" y="34928903"/>
          <a:ext cx="3193578" cy="2669983"/>
        </a:xfrm>
        <a:prstGeom prst="rect">
          <a:avLst/>
        </a:prstGeom>
      </xdr:spPr>
    </xdr:pic>
    <xdr:clientData/>
  </xdr:twoCellAnchor>
  <xdr:twoCellAnchor editAs="oneCell">
    <xdr:from>
      <xdr:col>7</xdr:col>
      <xdr:colOff>566573</xdr:colOff>
      <xdr:row>154</xdr:row>
      <xdr:rowOff>45427</xdr:rowOff>
    </xdr:from>
    <xdr:to>
      <xdr:col>10</xdr:col>
      <xdr:colOff>831664</xdr:colOff>
      <xdr:row>167</xdr:row>
      <xdr:rowOff>139850</xdr:rowOff>
    </xdr:to>
    <xdr:pic>
      <xdr:nvPicPr>
        <xdr:cNvPr id="13" name="Imagen 12">
          <a:extLst>
            <a:ext uri="{FF2B5EF4-FFF2-40B4-BE49-F238E27FC236}">
              <a16:creationId xmlns:a16="http://schemas.microsoft.com/office/drawing/2014/main" id="{4BA6F9AD-1D6B-4C8A-B5D5-96BFC0DE9E2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932833" y="34937407"/>
          <a:ext cx="3191171" cy="2669983"/>
        </a:xfrm>
        <a:prstGeom prst="rect">
          <a:avLst/>
        </a:prstGeom>
      </xdr:spPr>
    </xdr:pic>
    <xdr:clientData/>
  </xdr:twoCellAnchor>
  <xdr:twoCellAnchor editAs="oneCell">
    <xdr:from>
      <xdr:col>1</xdr:col>
      <xdr:colOff>195992</xdr:colOff>
      <xdr:row>137</xdr:row>
      <xdr:rowOff>303302</xdr:rowOff>
    </xdr:from>
    <xdr:to>
      <xdr:col>6</xdr:col>
      <xdr:colOff>908278</xdr:colOff>
      <xdr:row>149</xdr:row>
      <xdr:rowOff>62287</xdr:rowOff>
    </xdr:to>
    <xdr:pic>
      <xdr:nvPicPr>
        <xdr:cNvPr id="14" name="Imagen 13">
          <a:extLst>
            <a:ext uri="{FF2B5EF4-FFF2-40B4-BE49-F238E27FC236}">
              <a16:creationId xmlns:a16="http://schemas.microsoft.com/office/drawing/2014/main" id="{735808E2-6A62-4FC6-961A-6B17F8AC87B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01732" y="31431002"/>
          <a:ext cx="3752666" cy="2151665"/>
        </a:xfrm>
        <a:prstGeom prst="rect">
          <a:avLst/>
        </a:prstGeom>
      </xdr:spPr>
    </xdr:pic>
    <xdr:clientData/>
  </xdr:twoCellAnchor>
  <xdr:twoCellAnchor editAs="oneCell">
    <xdr:from>
      <xdr:col>7</xdr:col>
      <xdr:colOff>467092</xdr:colOff>
      <xdr:row>137</xdr:row>
      <xdr:rowOff>224966</xdr:rowOff>
    </xdr:from>
    <xdr:to>
      <xdr:col>11</xdr:col>
      <xdr:colOff>234205</xdr:colOff>
      <xdr:row>149</xdr:row>
      <xdr:rowOff>159433</xdr:rowOff>
    </xdr:to>
    <xdr:pic>
      <xdr:nvPicPr>
        <xdr:cNvPr id="15" name="Imagen 14">
          <a:extLst>
            <a:ext uri="{FF2B5EF4-FFF2-40B4-BE49-F238E27FC236}">
              <a16:creationId xmlns:a16="http://schemas.microsoft.com/office/drawing/2014/main" id="{A395B419-D6A2-407C-B93A-0994C094C46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833352" y="31352666"/>
          <a:ext cx="3615213" cy="2327147"/>
        </a:xfrm>
        <a:prstGeom prst="rect">
          <a:avLst/>
        </a:prstGeom>
      </xdr:spPr>
    </xdr:pic>
    <xdr:clientData/>
  </xdr:twoCellAnchor>
  <xdr:twoCellAnchor editAs="oneCell">
    <xdr:from>
      <xdr:col>2</xdr:col>
      <xdr:colOff>9637</xdr:colOff>
      <xdr:row>104</xdr:row>
      <xdr:rowOff>151789</xdr:rowOff>
    </xdr:from>
    <xdr:to>
      <xdr:col>6</xdr:col>
      <xdr:colOff>752856</xdr:colOff>
      <xdr:row>117</xdr:row>
      <xdr:rowOff>105889</xdr:rowOff>
    </xdr:to>
    <xdr:pic>
      <xdr:nvPicPr>
        <xdr:cNvPr id="16" name="Imagen 15">
          <a:extLst>
            <a:ext uri="{FF2B5EF4-FFF2-40B4-BE49-F238E27FC236}">
              <a16:creationId xmlns:a16="http://schemas.microsoft.com/office/drawing/2014/main" id="{D0CCC704-5F21-4804-92D5-ADCB8551476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35417" y="24276709"/>
          <a:ext cx="3463559" cy="2346780"/>
        </a:xfrm>
        <a:prstGeom prst="rect">
          <a:avLst/>
        </a:prstGeom>
      </xdr:spPr>
    </xdr:pic>
    <xdr:clientData/>
  </xdr:twoCellAnchor>
  <xdr:twoCellAnchor editAs="oneCell">
    <xdr:from>
      <xdr:col>8</xdr:col>
      <xdr:colOff>77811</xdr:colOff>
      <xdr:row>104</xdr:row>
      <xdr:rowOff>34923</xdr:rowOff>
    </xdr:from>
    <xdr:to>
      <xdr:col>10</xdr:col>
      <xdr:colOff>853806</xdr:colOff>
      <xdr:row>117</xdr:row>
      <xdr:rowOff>161584</xdr:rowOff>
    </xdr:to>
    <xdr:pic>
      <xdr:nvPicPr>
        <xdr:cNvPr id="17" name="Imagen 16">
          <a:extLst>
            <a:ext uri="{FF2B5EF4-FFF2-40B4-BE49-F238E27FC236}">
              <a16:creationId xmlns:a16="http://schemas.microsoft.com/office/drawing/2014/main" id="{46BC8888-CE78-4671-BE91-960790885DF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030811" y="24159843"/>
          <a:ext cx="3115335" cy="2519341"/>
        </a:xfrm>
        <a:prstGeom prst="rect">
          <a:avLst/>
        </a:prstGeom>
      </xdr:spPr>
    </xdr:pic>
    <xdr:clientData/>
  </xdr:twoCellAnchor>
  <xdr:twoCellAnchor editAs="oneCell">
    <xdr:from>
      <xdr:col>2</xdr:col>
      <xdr:colOff>45972</xdr:colOff>
      <xdr:row>120</xdr:row>
      <xdr:rowOff>90714</xdr:rowOff>
    </xdr:from>
    <xdr:to>
      <xdr:col>6</xdr:col>
      <xdr:colOff>782515</xdr:colOff>
      <xdr:row>133</xdr:row>
      <xdr:rowOff>61505</xdr:rowOff>
    </xdr:to>
    <xdr:pic>
      <xdr:nvPicPr>
        <xdr:cNvPr id="18" name="Imagen 17">
          <a:extLst>
            <a:ext uri="{FF2B5EF4-FFF2-40B4-BE49-F238E27FC236}">
              <a16:creationId xmlns:a16="http://schemas.microsoft.com/office/drawing/2014/main" id="{8EEC323C-4611-4409-AC6A-8CBE60D50E1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71752" y="27202674"/>
          <a:ext cx="3456883" cy="2363471"/>
        </a:xfrm>
        <a:prstGeom prst="rect">
          <a:avLst/>
        </a:prstGeom>
      </xdr:spPr>
    </xdr:pic>
    <xdr:clientData/>
  </xdr:twoCellAnchor>
  <xdr:twoCellAnchor editAs="oneCell">
    <xdr:from>
      <xdr:col>7</xdr:col>
      <xdr:colOff>474289</xdr:colOff>
      <xdr:row>120</xdr:row>
      <xdr:rowOff>135555</xdr:rowOff>
    </xdr:from>
    <xdr:to>
      <xdr:col>11</xdr:col>
      <xdr:colOff>117094</xdr:colOff>
      <xdr:row>133</xdr:row>
      <xdr:rowOff>99669</xdr:rowOff>
    </xdr:to>
    <xdr:pic>
      <xdr:nvPicPr>
        <xdr:cNvPr id="19" name="Imagen 18">
          <a:extLst>
            <a:ext uri="{FF2B5EF4-FFF2-40B4-BE49-F238E27FC236}">
              <a16:creationId xmlns:a16="http://schemas.microsoft.com/office/drawing/2014/main" id="{849BFD3D-4DFB-4CC7-8A21-D62B97359F5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40549" y="27247515"/>
          <a:ext cx="3490905" cy="2356794"/>
        </a:xfrm>
        <a:prstGeom prst="rect">
          <a:avLst/>
        </a:prstGeom>
      </xdr:spPr>
    </xdr:pic>
    <xdr:clientData/>
  </xdr:twoCellAnchor>
  <xdr:twoCellAnchor editAs="oneCell">
    <xdr:from>
      <xdr:col>1</xdr:col>
      <xdr:colOff>314492</xdr:colOff>
      <xdr:row>170</xdr:row>
      <xdr:rowOff>159720</xdr:rowOff>
    </xdr:from>
    <xdr:to>
      <xdr:col>6</xdr:col>
      <xdr:colOff>795047</xdr:colOff>
      <xdr:row>181</xdr:row>
      <xdr:rowOff>76875</xdr:rowOff>
    </xdr:to>
    <xdr:pic>
      <xdr:nvPicPr>
        <xdr:cNvPr id="20" name="Imagen 19">
          <a:extLst>
            <a:ext uri="{FF2B5EF4-FFF2-40B4-BE49-F238E27FC236}">
              <a16:creationId xmlns:a16="http://schemas.microsoft.com/office/drawing/2014/main" id="{60ED4486-633F-4E74-9FE4-56741CDC36C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20232" y="38221620"/>
          <a:ext cx="3520935" cy="1928835"/>
        </a:xfrm>
        <a:prstGeom prst="rect">
          <a:avLst/>
        </a:prstGeom>
      </xdr:spPr>
    </xdr:pic>
    <xdr:clientData/>
  </xdr:twoCellAnchor>
  <xdr:twoCellAnchor editAs="oneCell">
    <xdr:from>
      <xdr:col>8</xdr:col>
      <xdr:colOff>651814</xdr:colOff>
      <xdr:row>170</xdr:row>
      <xdr:rowOff>19119</xdr:rowOff>
    </xdr:from>
    <xdr:to>
      <xdr:col>10</xdr:col>
      <xdr:colOff>270609</xdr:colOff>
      <xdr:row>182</xdr:row>
      <xdr:rowOff>154706</xdr:rowOff>
    </xdr:to>
    <xdr:pic>
      <xdr:nvPicPr>
        <xdr:cNvPr id="21" name="Imagen 20">
          <a:extLst>
            <a:ext uri="{FF2B5EF4-FFF2-40B4-BE49-F238E27FC236}">
              <a16:creationId xmlns:a16="http://schemas.microsoft.com/office/drawing/2014/main" id="{813B008B-8B56-41B6-8BB8-1D6C9F88133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604814" y="38081019"/>
          <a:ext cx="1958135" cy="2330147"/>
        </a:xfrm>
        <a:prstGeom prst="rect">
          <a:avLst/>
        </a:prstGeom>
      </xdr:spPr>
    </xdr:pic>
    <xdr:clientData/>
  </xdr:twoCellAnchor>
  <xdr:twoCellAnchor editAs="oneCell">
    <xdr:from>
      <xdr:col>3</xdr:col>
      <xdr:colOff>21679</xdr:colOff>
      <xdr:row>185</xdr:row>
      <xdr:rowOff>36598</xdr:rowOff>
    </xdr:from>
    <xdr:to>
      <xdr:col>6</xdr:col>
      <xdr:colOff>105374</xdr:colOff>
      <xdr:row>197</xdr:row>
      <xdr:rowOff>434538</xdr:rowOff>
    </xdr:to>
    <xdr:pic>
      <xdr:nvPicPr>
        <xdr:cNvPr id="22" name="Imagen 21">
          <a:extLst>
            <a:ext uri="{FF2B5EF4-FFF2-40B4-BE49-F238E27FC236}">
              <a16:creationId xmlns:a16="http://schemas.microsoft.com/office/drawing/2014/main" id="{423AEFB5-8C82-4DE5-B896-1FF69E5BC3D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118959" y="40887418"/>
          <a:ext cx="2232535" cy="2592500"/>
        </a:xfrm>
        <a:prstGeom prst="rect">
          <a:avLst/>
        </a:prstGeom>
      </xdr:spPr>
    </xdr:pic>
    <xdr:clientData/>
  </xdr:twoCellAnchor>
  <xdr:twoCellAnchor editAs="oneCell">
    <xdr:from>
      <xdr:col>8</xdr:col>
      <xdr:colOff>550973</xdr:colOff>
      <xdr:row>185</xdr:row>
      <xdr:rowOff>74644</xdr:rowOff>
    </xdr:from>
    <xdr:to>
      <xdr:col>10</xdr:col>
      <xdr:colOff>441499</xdr:colOff>
      <xdr:row>197</xdr:row>
      <xdr:rowOff>460445</xdr:rowOff>
    </xdr:to>
    <xdr:pic>
      <xdr:nvPicPr>
        <xdr:cNvPr id="23" name="Imagen 22">
          <a:extLst>
            <a:ext uri="{FF2B5EF4-FFF2-40B4-BE49-F238E27FC236}">
              <a16:creationId xmlns:a16="http://schemas.microsoft.com/office/drawing/2014/main" id="{082C3151-34CE-4448-BEC8-C1466D12A75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503973" y="40925464"/>
          <a:ext cx="2229866" cy="2580361"/>
        </a:xfrm>
        <a:prstGeom prst="rect">
          <a:avLst/>
        </a:prstGeom>
      </xdr:spPr>
    </xdr:pic>
    <xdr:clientData/>
  </xdr:twoCellAnchor>
  <xdr:twoCellAnchor editAs="oneCell">
    <xdr:from>
      <xdr:col>7</xdr:col>
      <xdr:colOff>280647</xdr:colOff>
      <xdr:row>217</xdr:row>
      <xdr:rowOff>42522</xdr:rowOff>
    </xdr:from>
    <xdr:to>
      <xdr:col>11</xdr:col>
      <xdr:colOff>307327</xdr:colOff>
      <xdr:row>228</xdr:row>
      <xdr:rowOff>90743</xdr:rowOff>
    </xdr:to>
    <xdr:pic>
      <xdr:nvPicPr>
        <xdr:cNvPr id="24" name="Imagen 23">
          <a:extLst>
            <a:ext uri="{FF2B5EF4-FFF2-40B4-BE49-F238E27FC236}">
              <a16:creationId xmlns:a16="http://schemas.microsoft.com/office/drawing/2014/main" id="{185D94E5-89CF-4269-AF3F-B04DB00E84D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646907" y="47926602"/>
          <a:ext cx="3874780" cy="2059901"/>
        </a:xfrm>
        <a:prstGeom prst="rect">
          <a:avLst/>
        </a:prstGeom>
      </xdr:spPr>
    </xdr:pic>
    <xdr:clientData/>
  </xdr:twoCellAnchor>
  <xdr:twoCellAnchor editAs="oneCell">
    <xdr:from>
      <xdr:col>1</xdr:col>
      <xdr:colOff>102055</xdr:colOff>
      <xdr:row>216</xdr:row>
      <xdr:rowOff>144576</xdr:rowOff>
    </xdr:from>
    <xdr:to>
      <xdr:col>6</xdr:col>
      <xdr:colOff>917820</xdr:colOff>
      <xdr:row>228</xdr:row>
      <xdr:rowOff>12374</xdr:rowOff>
    </xdr:to>
    <xdr:pic>
      <xdr:nvPicPr>
        <xdr:cNvPr id="25" name="Imagen 24">
          <a:extLst>
            <a:ext uri="{FF2B5EF4-FFF2-40B4-BE49-F238E27FC236}">
              <a16:creationId xmlns:a16="http://schemas.microsoft.com/office/drawing/2014/main" id="{5849439E-1C48-4066-BA98-A331DE0C7ED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07795" y="47845776"/>
          <a:ext cx="3856145" cy="2062358"/>
        </a:xfrm>
        <a:prstGeom prst="rect">
          <a:avLst/>
        </a:prstGeom>
      </xdr:spPr>
    </xdr:pic>
    <xdr:clientData/>
  </xdr:twoCellAnchor>
  <xdr:twoCellAnchor editAs="oneCell">
    <xdr:from>
      <xdr:col>1</xdr:col>
      <xdr:colOff>70521</xdr:colOff>
      <xdr:row>233</xdr:row>
      <xdr:rowOff>27322</xdr:rowOff>
    </xdr:from>
    <xdr:to>
      <xdr:col>6</xdr:col>
      <xdr:colOff>970952</xdr:colOff>
      <xdr:row>243</xdr:row>
      <xdr:rowOff>59021</xdr:rowOff>
    </xdr:to>
    <xdr:pic>
      <xdr:nvPicPr>
        <xdr:cNvPr id="26" name="Imagen 25">
          <a:extLst>
            <a:ext uri="{FF2B5EF4-FFF2-40B4-BE49-F238E27FC236}">
              <a16:creationId xmlns:a16="http://schemas.microsoft.com/office/drawing/2014/main" id="{544F242E-6EFA-441D-9D40-E7F6DDF01D8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276261" y="52262422"/>
          <a:ext cx="3940811" cy="1860499"/>
        </a:xfrm>
        <a:prstGeom prst="rect">
          <a:avLst/>
        </a:prstGeom>
      </xdr:spPr>
    </xdr:pic>
    <xdr:clientData/>
  </xdr:twoCellAnchor>
  <xdr:twoCellAnchor editAs="oneCell">
    <xdr:from>
      <xdr:col>7</xdr:col>
      <xdr:colOff>103262</xdr:colOff>
      <xdr:row>232</xdr:row>
      <xdr:rowOff>147119</xdr:rowOff>
    </xdr:from>
    <xdr:to>
      <xdr:col>11</xdr:col>
      <xdr:colOff>483775</xdr:colOff>
      <xdr:row>244</xdr:row>
      <xdr:rowOff>24933</xdr:rowOff>
    </xdr:to>
    <xdr:pic>
      <xdr:nvPicPr>
        <xdr:cNvPr id="27" name="Imagen 26">
          <a:extLst>
            <a:ext uri="{FF2B5EF4-FFF2-40B4-BE49-F238E27FC236}">
              <a16:creationId xmlns:a16="http://schemas.microsoft.com/office/drawing/2014/main" id="{60C95054-3761-4829-8C6C-6D86C4FEF63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469522" y="52199339"/>
          <a:ext cx="4228613" cy="2072374"/>
        </a:xfrm>
        <a:prstGeom prst="rect">
          <a:avLst/>
        </a:prstGeom>
      </xdr:spPr>
    </xdr:pic>
    <xdr:clientData/>
  </xdr:twoCellAnchor>
  <xdr:twoCellAnchor editAs="oneCell">
    <xdr:from>
      <xdr:col>1</xdr:col>
      <xdr:colOff>185168</xdr:colOff>
      <xdr:row>247</xdr:row>
      <xdr:rowOff>168536</xdr:rowOff>
    </xdr:from>
    <xdr:to>
      <xdr:col>6</xdr:col>
      <xdr:colOff>915814</xdr:colOff>
      <xdr:row>259</xdr:row>
      <xdr:rowOff>258650</xdr:rowOff>
    </xdr:to>
    <xdr:pic>
      <xdr:nvPicPr>
        <xdr:cNvPr id="28" name="Imagen 27">
          <a:extLst>
            <a:ext uri="{FF2B5EF4-FFF2-40B4-BE49-F238E27FC236}">
              <a16:creationId xmlns:a16="http://schemas.microsoft.com/office/drawing/2014/main" id="{D3F9D301-91B2-48F6-8048-2520C7826A7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90908" y="55009676"/>
          <a:ext cx="3771026" cy="2284674"/>
        </a:xfrm>
        <a:prstGeom prst="rect">
          <a:avLst/>
        </a:prstGeom>
      </xdr:spPr>
    </xdr:pic>
    <xdr:clientData/>
  </xdr:twoCellAnchor>
  <xdr:twoCellAnchor editAs="oneCell">
    <xdr:from>
      <xdr:col>7</xdr:col>
      <xdr:colOff>277429</xdr:colOff>
      <xdr:row>247</xdr:row>
      <xdr:rowOff>48586</xdr:rowOff>
    </xdr:from>
    <xdr:to>
      <xdr:col>11</xdr:col>
      <xdr:colOff>374208</xdr:colOff>
      <xdr:row>259</xdr:row>
      <xdr:rowOff>346385</xdr:rowOff>
    </xdr:to>
    <xdr:pic>
      <xdr:nvPicPr>
        <xdr:cNvPr id="29" name="Imagen 28">
          <a:extLst>
            <a:ext uri="{FF2B5EF4-FFF2-40B4-BE49-F238E27FC236}">
              <a16:creationId xmlns:a16="http://schemas.microsoft.com/office/drawing/2014/main" id="{3D3EFEF3-2D50-4407-88E8-910619C0132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643689" y="54889726"/>
          <a:ext cx="3944879" cy="2492359"/>
        </a:xfrm>
        <a:prstGeom prst="rect">
          <a:avLst/>
        </a:prstGeom>
      </xdr:spPr>
    </xdr:pic>
    <xdr:clientData/>
  </xdr:twoCellAnchor>
  <xdr:twoCellAnchor editAs="oneCell">
    <xdr:from>
      <xdr:col>1</xdr:col>
      <xdr:colOff>107885</xdr:colOff>
      <xdr:row>88</xdr:row>
      <xdr:rowOff>25973</xdr:rowOff>
    </xdr:from>
    <xdr:to>
      <xdr:col>6</xdr:col>
      <xdr:colOff>947072</xdr:colOff>
      <xdr:row>99</xdr:row>
      <xdr:rowOff>97616</xdr:rowOff>
    </xdr:to>
    <xdr:pic>
      <xdr:nvPicPr>
        <xdr:cNvPr id="30" name="Imagen 29">
          <a:extLst>
            <a:ext uri="{FF2B5EF4-FFF2-40B4-BE49-F238E27FC236}">
              <a16:creationId xmlns:a16="http://schemas.microsoft.com/office/drawing/2014/main" id="{F4D4B091-BD9D-4509-8B91-A410F40B9C9B}"/>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13625" y="17361473"/>
          <a:ext cx="3879567" cy="2083323"/>
        </a:xfrm>
        <a:prstGeom prst="rect">
          <a:avLst/>
        </a:prstGeom>
      </xdr:spPr>
    </xdr:pic>
    <xdr:clientData/>
  </xdr:twoCellAnchor>
  <xdr:twoCellAnchor editAs="oneCell">
    <xdr:from>
      <xdr:col>3</xdr:col>
      <xdr:colOff>285439</xdr:colOff>
      <xdr:row>71</xdr:row>
      <xdr:rowOff>27335</xdr:rowOff>
    </xdr:from>
    <xdr:to>
      <xdr:col>5</xdr:col>
      <xdr:colOff>439641</xdr:colOff>
      <xdr:row>84</xdr:row>
      <xdr:rowOff>168368</xdr:rowOff>
    </xdr:to>
    <xdr:pic>
      <xdr:nvPicPr>
        <xdr:cNvPr id="31" name="Imagen 30">
          <a:extLst>
            <a:ext uri="{FF2B5EF4-FFF2-40B4-BE49-F238E27FC236}">
              <a16:creationId xmlns:a16="http://schemas.microsoft.com/office/drawing/2014/main" id="{F3D38958-EB9C-4EC3-9D73-4E7A353ABD2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1382719" y="14177675"/>
          <a:ext cx="1487702" cy="2533713"/>
        </a:xfrm>
        <a:prstGeom prst="rect">
          <a:avLst/>
        </a:prstGeom>
      </xdr:spPr>
    </xdr:pic>
    <xdr:clientData/>
  </xdr:twoCellAnchor>
  <xdr:twoCellAnchor editAs="oneCell">
    <xdr:from>
      <xdr:col>7</xdr:col>
      <xdr:colOff>112323</xdr:colOff>
      <xdr:row>71</xdr:row>
      <xdr:rowOff>132098</xdr:rowOff>
    </xdr:from>
    <xdr:to>
      <xdr:col>11</xdr:col>
      <xdr:colOff>539872</xdr:colOff>
      <xdr:row>84</xdr:row>
      <xdr:rowOff>25507</xdr:rowOff>
    </xdr:to>
    <xdr:pic>
      <xdr:nvPicPr>
        <xdr:cNvPr id="32" name="Imagen 31">
          <a:extLst>
            <a:ext uri="{FF2B5EF4-FFF2-40B4-BE49-F238E27FC236}">
              <a16:creationId xmlns:a16="http://schemas.microsoft.com/office/drawing/2014/main" id="{BC2993B4-7F5D-4A7D-A7E9-3D5BF8E268C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478583" y="14282438"/>
          <a:ext cx="4275649" cy="2286089"/>
        </a:xfrm>
        <a:prstGeom prst="rect">
          <a:avLst/>
        </a:prstGeom>
      </xdr:spPr>
    </xdr:pic>
    <xdr:clientData/>
  </xdr:twoCellAnchor>
  <xdr:twoCellAnchor editAs="oneCell">
    <xdr:from>
      <xdr:col>7</xdr:col>
      <xdr:colOff>100553</xdr:colOff>
      <xdr:row>87</xdr:row>
      <xdr:rowOff>149652</xdr:rowOff>
    </xdr:from>
    <xdr:to>
      <xdr:col>11</xdr:col>
      <xdr:colOff>507768</xdr:colOff>
      <xdr:row>100</xdr:row>
      <xdr:rowOff>20971</xdr:rowOff>
    </xdr:to>
    <xdr:pic>
      <xdr:nvPicPr>
        <xdr:cNvPr id="33" name="Imagen 32">
          <a:extLst>
            <a:ext uri="{FF2B5EF4-FFF2-40B4-BE49-F238E27FC236}">
              <a16:creationId xmlns:a16="http://schemas.microsoft.com/office/drawing/2014/main" id="{ABCCD36C-B14D-403F-AB5D-1DE13A86ABC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466813" y="17287032"/>
          <a:ext cx="4255315" cy="2263999"/>
        </a:xfrm>
        <a:prstGeom prst="rect">
          <a:avLst/>
        </a:prstGeom>
      </xdr:spPr>
    </xdr:pic>
    <xdr:clientData/>
  </xdr:twoCellAnchor>
  <xdr:twoCellAnchor editAs="oneCell">
    <xdr:from>
      <xdr:col>3</xdr:col>
      <xdr:colOff>272334</xdr:colOff>
      <xdr:row>201</xdr:row>
      <xdr:rowOff>62899</xdr:rowOff>
    </xdr:from>
    <xdr:to>
      <xdr:col>6</xdr:col>
      <xdr:colOff>0</xdr:colOff>
      <xdr:row>213</xdr:row>
      <xdr:rowOff>136662</xdr:rowOff>
    </xdr:to>
    <xdr:pic>
      <xdr:nvPicPr>
        <xdr:cNvPr id="34" name="Imagen 33">
          <a:extLst>
            <a:ext uri="{FF2B5EF4-FFF2-40B4-BE49-F238E27FC236}">
              <a16:creationId xmlns:a16="http://schemas.microsoft.com/office/drawing/2014/main" id="{950FDCBF-C099-457D-9859-526C91ECE50F}"/>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1369614" y="44975179"/>
          <a:ext cx="1876506" cy="2268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745523</xdr:colOff>
      <xdr:row>201</xdr:row>
      <xdr:rowOff>103581</xdr:rowOff>
    </xdr:from>
    <xdr:to>
      <xdr:col>10</xdr:col>
      <xdr:colOff>229417</xdr:colOff>
      <xdr:row>213</xdr:row>
      <xdr:rowOff>94888</xdr:rowOff>
    </xdr:to>
    <xdr:pic>
      <xdr:nvPicPr>
        <xdr:cNvPr id="35" name="Imagen 34">
          <a:extLst>
            <a:ext uri="{FF2B5EF4-FFF2-40B4-BE49-F238E27FC236}">
              <a16:creationId xmlns:a16="http://schemas.microsoft.com/office/drawing/2014/main" id="{877747D9-C10F-4A55-83DF-A16728798787}"/>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698523" y="45015861"/>
          <a:ext cx="1823234" cy="21858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6%20(02%20Jul-%208Ju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63"/>
  <sheetViews>
    <sheetView showGridLines="0" tabSelected="1" topLeftCell="A37" zoomScale="60" zoomScaleNormal="60" zoomScaleSheetLayoutView="70" zoomScalePageLayoutView="95" workbookViewId="0">
      <selection activeCell="K42" sqref="K42:L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59"/>
      <c r="C2" s="459"/>
      <c r="D2" s="459"/>
      <c r="E2" s="459"/>
      <c r="F2" s="241" t="s">
        <v>520</v>
      </c>
      <c r="G2" s="241"/>
      <c r="H2" s="241"/>
      <c r="I2" s="241"/>
      <c r="J2" s="241"/>
      <c r="K2" s="241"/>
      <c r="L2" s="241"/>
      <c r="M2" s="241"/>
      <c r="N2" s="241"/>
      <c r="O2" s="241"/>
      <c r="P2" s="241"/>
      <c r="Q2" s="241" t="s">
        <v>0</v>
      </c>
      <c r="R2" s="241"/>
      <c r="S2" s="459"/>
      <c r="T2" s="459"/>
    </row>
    <row r="3" spans="2:20" ht="30" customHeight="1" x14ac:dyDescent="0.2">
      <c r="B3" s="459"/>
      <c r="C3" s="459"/>
      <c r="D3" s="459"/>
      <c r="E3" s="459"/>
      <c r="F3" s="241" t="s">
        <v>521</v>
      </c>
      <c r="G3" s="241"/>
      <c r="H3" s="459" t="s">
        <v>1</v>
      </c>
      <c r="I3" s="459"/>
      <c r="J3" s="459"/>
      <c r="K3" s="459"/>
      <c r="L3" s="459"/>
      <c r="M3" s="459"/>
      <c r="N3" s="459"/>
      <c r="O3" s="459"/>
      <c r="P3" s="459"/>
      <c r="Q3" s="241" t="s">
        <v>2</v>
      </c>
      <c r="R3" s="241"/>
      <c r="S3" s="559"/>
      <c r="T3" s="559"/>
    </row>
    <row r="4" spans="2:20" ht="30" customHeight="1" x14ac:dyDescent="0.2">
      <c r="B4" s="459"/>
      <c r="C4" s="459"/>
      <c r="D4" s="459"/>
      <c r="E4" s="459"/>
      <c r="F4" s="241" t="s">
        <v>522</v>
      </c>
      <c r="G4" s="241"/>
      <c r="H4" s="459" t="s">
        <v>3</v>
      </c>
      <c r="I4" s="459"/>
      <c r="J4" s="459"/>
      <c r="K4" s="459"/>
      <c r="L4" s="459"/>
      <c r="M4" s="459"/>
      <c r="N4" s="459"/>
      <c r="O4" s="459"/>
      <c r="P4" s="459"/>
      <c r="Q4" s="241" t="s">
        <v>4</v>
      </c>
      <c r="R4" s="241"/>
      <c r="S4" s="555" t="s">
        <v>904</v>
      </c>
      <c r="T4" s="555"/>
    </row>
    <row r="5" spans="2:20" ht="14.25" x14ac:dyDescent="0.2">
      <c r="B5" s="556"/>
      <c r="C5" s="556"/>
      <c r="D5" s="556"/>
      <c r="E5" s="556"/>
      <c r="F5" s="556"/>
      <c r="G5" s="556"/>
      <c r="H5" s="556"/>
      <c r="I5" s="556"/>
      <c r="J5" s="556"/>
      <c r="K5" s="556"/>
      <c r="L5" s="556"/>
      <c r="M5" s="556"/>
      <c r="N5" s="556"/>
      <c r="O5" s="556"/>
      <c r="P5" s="556"/>
      <c r="Q5" s="556"/>
      <c r="R5" s="556"/>
      <c r="S5" s="556"/>
      <c r="T5" s="556"/>
    </row>
    <row r="6" spans="2:20" ht="22.5" customHeight="1" x14ac:dyDescent="0.2">
      <c r="B6" s="557" t="s">
        <v>5</v>
      </c>
      <c r="C6" s="557"/>
      <c r="D6" s="557"/>
      <c r="E6" s="557"/>
      <c r="F6" s="557"/>
      <c r="G6" s="557"/>
      <c r="H6" s="557"/>
      <c r="I6" s="557"/>
      <c r="J6" s="557"/>
      <c r="K6" s="557"/>
      <c r="L6" s="557"/>
      <c r="M6" s="557"/>
      <c r="N6" s="557"/>
      <c r="O6" s="557"/>
      <c r="P6" s="557"/>
      <c r="Q6" s="557"/>
      <c r="R6" s="557"/>
      <c r="S6" s="557"/>
      <c r="T6" s="557"/>
    </row>
    <row r="7" spans="2:20" ht="14.25" x14ac:dyDescent="0.2">
      <c r="B7" s="286"/>
      <c r="C7" s="286"/>
      <c r="D7" s="286"/>
      <c r="E7" s="286"/>
      <c r="F7" s="286"/>
      <c r="G7" s="286"/>
      <c r="H7" s="286"/>
      <c r="I7" s="286"/>
      <c r="J7" s="286"/>
      <c r="K7" s="286"/>
      <c r="L7" s="286"/>
      <c r="M7" s="286"/>
      <c r="N7" s="286"/>
      <c r="O7" s="286"/>
      <c r="P7" s="286"/>
      <c r="Q7" s="286"/>
      <c r="R7" s="286"/>
      <c r="S7" s="286"/>
      <c r="T7" s="286"/>
    </row>
    <row r="8" spans="2:20" ht="22.5" customHeight="1" x14ac:dyDescent="0.2">
      <c r="B8" s="558" t="s">
        <v>6</v>
      </c>
      <c r="C8" s="558"/>
      <c r="D8" s="558"/>
      <c r="E8" s="558"/>
      <c r="F8" s="558"/>
      <c r="G8" s="558"/>
      <c r="H8" s="558"/>
      <c r="I8" s="558"/>
      <c r="J8" s="558"/>
      <c r="K8" s="558"/>
      <c r="L8" s="558"/>
      <c r="M8" s="558"/>
      <c r="N8" s="558"/>
      <c r="O8" s="558"/>
      <c r="P8" s="558"/>
      <c r="Q8" s="558"/>
      <c r="R8" s="558"/>
      <c r="S8" s="558"/>
      <c r="T8" s="558"/>
    </row>
    <row r="9" spans="2:20" ht="22.5" customHeight="1" x14ac:dyDescent="0.2">
      <c r="B9" s="530" t="s">
        <v>7</v>
      </c>
      <c r="C9" s="531"/>
      <c r="D9" s="531"/>
      <c r="E9" s="531"/>
      <c r="F9" s="531"/>
      <c r="G9" s="531"/>
      <c r="H9" s="531"/>
      <c r="I9" s="531"/>
      <c r="J9" s="531"/>
      <c r="K9" s="531"/>
      <c r="L9" s="531"/>
      <c r="M9" s="531"/>
      <c r="N9" s="531"/>
      <c r="O9" s="531"/>
      <c r="P9" s="531"/>
      <c r="Q9" s="531"/>
      <c r="R9" s="531"/>
      <c r="S9" s="531"/>
      <c r="T9" s="532"/>
    </row>
    <row r="10" spans="2:20" ht="22.5" customHeight="1" x14ac:dyDescent="0.2">
      <c r="B10" s="396" t="s">
        <v>8</v>
      </c>
      <c r="C10" s="396"/>
      <c r="D10" s="396"/>
      <c r="E10" s="396"/>
      <c r="F10" s="533" t="s">
        <v>9</v>
      </c>
      <c r="G10" s="534"/>
      <c r="H10" s="534"/>
      <c r="I10" s="535"/>
      <c r="J10" s="539" t="s">
        <v>10</v>
      </c>
      <c r="K10" s="540"/>
      <c r="L10" s="540"/>
      <c r="M10" s="540"/>
      <c r="N10" s="541"/>
      <c r="O10" s="533" t="s">
        <v>11</v>
      </c>
      <c r="P10" s="534"/>
      <c r="Q10" s="535"/>
      <c r="R10" s="545" t="s">
        <v>12</v>
      </c>
      <c r="S10" s="545"/>
      <c r="T10" s="545"/>
    </row>
    <row r="11" spans="2:20" ht="22.5" customHeight="1" x14ac:dyDescent="0.2">
      <c r="B11" s="396"/>
      <c r="C11" s="396"/>
      <c r="D11" s="396"/>
      <c r="E11" s="396"/>
      <c r="F11" s="536"/>
      <c r="G11" s="537"/>
      <c r="H11" s="537"/>
      <c r="I11" s="538"/>
      <c r="J11" s="542"/>
      <c r="K11" s="543"/>
      <c r="L11" s="543"/>
      <c r="M11" s="543"/>
      <c r="N11" s="544"/>
      <c r="O11" s="536"/>
      <c r="P11" s="537"/>
      <c r="Q11" s="538"/>
      <c r="R11" s="545"/>
      <c r="S11" s="545"/>
      <c r="T11" s="545"/>
    </row>
    <row r="12" spans="2:20" ht="168" customHeight="1" x14ac:dyDescent="0.2">
      <c r="B12" s="520" t="s">
        <v>13</v>
      </c>
      <c r="C12" s="521"/>
      <c r="D12" s="521"/>
      <c r="E12" s="522"/>
      <c r="F12" s="498" t="s">
        <v>618</v>
      </c>
      <c r="G12" s="499"/>
      <c r="H12" s="499"/>
      <c r="I12" s="500"/>
      <c r="J12" s="516" t="s">
        <v>619</v>
      </c>
      <c r="K12" s="517"/>
      <c r="L12" s="517"/>
      <c r="M12" s="517"/>
      <c r="N12" s="518"/>
      <c r="O12" s="498" t="s">
        <v>621</v>
      </c>
      <c r="P12" s="499"/>
      <c r="Q12" s="500"/>
      <c r="R12" s="549" t="s">
        <v>692</v>
      </c>
      <c r="S12" s="550"/>
      <c r="T12" s="551"/>
    </row>
    <row r="13" spans="2:20" ht="168" customHeight="1" x14ac:dyDescent="0.2">
      <c r="B13" s="526"/>
      <c r="C13" s="527"/>
      <c r="D13" s="527"/>
      <c r="E13" s="528"/>
      <c r="F13" s="504"/>
      <c r="G13" s="505"/>
      <c r="H13" s="505"/>
      <c r="I13" s="506"/>
      <c r="J13" s="516" t="s">
        <v>620</v>
      </c>
      <c r="K13" s="517"/>
      <c r="L13" s="517"/>
      <c r="M13" s="517"/>
      <c r="N13" s="518"/>
      <c r="O13" s="504"/>
      <c r="P13" s="505"/>
      <c r="Q13" s="506"/>
      <c r="R13" s="552"/>
      <c r="S13" s="553"/>
      <c r="T13" s="554"/>
    </row>
    <row r="14" spans="2:20" ht="409.6" customHeight="1" x14ac:dyDescent="0.2">
      <c r="B14" s="520" t="s">
        <v>14</v>
      </c>
      <c r="C14" s="521"/>
      <c r="D14" s="521"/>
      <c r="E14" s="522"/>
      <c r="F14" s="498" t="s">
        <v>523</v>
      </c>
      <c r="G14" s="499"/>
      <c r="H14" s="499"/>
      <c r="I14" s="500"/>
      <c r="J14" s="498" t="s">
        <v>617</v>
      </c>
      <c r="K14" s="499"/>
      <c r="L14" s="499"/>
      <c r="M14" s="499"/>
      <c r="N14" s="500"/>
      <c r="O14" s="498" t="s">
        <v>622</v>
      </c>
      <c r="P14" s="499"/>
      <c r="Q14" s="500"/>
      <c r="R14" s="549" t="s">
        <v>693</v>
      </c>
      <c r="S14" s="550"/>
      <c r="T14" s="551"/>
    </row>
    <row r="15" spans="2:20" ht="351.6" customHeight="1" x14ac:dyDescent="0.2">
      <c r="B15" s="523"/>
      <c r="C15" s="524"/>
      <c r="D15" s="524"/>
      <c r="E15" s="525"/>
      <c r="F15" s="501"/>
      <c r="G15" s="502"/>
      <c r="H15" s="502"/>
      <c r="I15" s="503"/>
      <c r="J15" s="501"/>
      <c r="K15" s="502"/>
      <c r="L15" s="502"/>
      <c r="M15" s="502"/>
      <c r="N15" s="503"/>
      <c r="O15" s="501"/>
      <c r="P15" s="502"/>
      <c r="Q15" s="503"/>
      <c r="R15" s="560"/>
      <c r="S15" s="561"/>
      <c r="T15" s="562"/>
    </row>
    <row r="16" spans="2:20" ht="409.6" customHeight="1" x14ac:dyDescent="0.2">
      <c r="B16" s="520" t="s">
        <v>15</v>
      </c>
      <c r="C16" s="521"/>
      <c r="D16" s="521"/>
      <c r="E16" s="522"/>
      <c r="F16" s="498" t="s">
        <v>636</v>
      </c>
      <c r="G16" s="499"/>
      <c r="H16" s="499"/>
      <c r="I16" s="500"/>
      <c r="J16" s="498" t="s">
        <v>121</v>
      </c>
      <c r="K16" s="499"/>
      <c r="L16" s="499"/>
      <c r="M16" s="499"/>
      <c r="N16" s="500"/>
      <c r="O16" s="498" t="s">
        <v>616</v>
      </c>
      <c r="P16" s="499"/>
      <c r="Q16" s="500"/>
      <c r="R16" s="325" t="s">
        <v>694</v>
      </c>
      <c r="S16" s="326"/>
      <c r="T16" s="327"/>
    </row>
    <row r="17" spans="2:20" ht="409.6" customHeight="1" x14ac:dyDescent="0.2">
      <c r="B17" s="523"/>
      <c r="C17" s="524"/>
      <c r="D17" s="524"/>
      <c r="E17" s="525"/>
      <c r="F17" s="501"/>
      <c r="G17" s="502"/>
      <c r="H17" s="502"/>
      <c r="I17" s="503"/>
      <c r="J17" s="501"/>
      <c r="K17" s="502"/>
      <c r="L17" s="502"/>
      <c r="M17" s="502"/>
      <c r="N17" s="503"/>
      <c r="O17" s="501"/>
      <c r="P17" s="502"/>
      <c r="Q17" s="503"/>
      <c r="R17" s="372"/>
      <c r="S17" s="373"/>
      <c r="T17" s="374"/>
    </row>
    <row r="18" spans="2:20" ht="41.45" customHeight="1" x14ac:dyDescent="0.2">
      <c r="B18" s="526"/>
      <c r="C18" s="527"/>
      <c r="D18" s="527"/>
      <c r="E18" s="528"/>
      <c r="F18" s="504"/>
      <c r="G18" s="505"/>
      <c r="H18" s="505"/>
      <c r="I18" s="506"/>
      <c r="J18" s="504"/>
      <c r="K18" s="505"/>
      <c r="L18" s="505"/>
      <c r="M18" s="505"/>
      <c r="N18" s="506"/>
      <c r="O18" s="504"/>
      <c r="P18" s="505"/>
      <c r="Q18" s="506"/>
      <c r="R18" s="328"/>
      <c r="S18" s="329"/>
      <c r="T18" s="330"/>
    </row>
    <row r="19" spans="2:20" ht="409.6" customHeight="1" x14ac:dyDescent="0.2">
      <c r="B19" s="520" t="s">
        <v>16</v>
      </c>
      <c r="C19" s="521"/>
      <c r="D19" s="521"/>
      <c r="E19" s="522"/>
      <c r="F19" s="498" t="s">
        <v>615</v>
      </c>
      <c r="G19" s="499"/>
      <c r="H19" s="499"/>
      <c r="I19" s="500"/>
      <c r="J19" s="498" t="s">
        <v>613</v>
      </c>
      <c r="K19" s="499"/>
      <c r="L19" s="499"/>
      <c r="M19" s="499"/>
      <c r="N19" s="500"/>
      <c r="O19" s="325" t="s">
        <v>614</v>
      </c>
      <c r="P19" s="326"/>
      <c r="Q19" s="327"/>
      <c r="R19" s="507"/>
      <c r="S19" s="508"/>
      <c r="T19" s="509"/>
    </row>
    <row r="20" spans="2:20" ht="409.6" customHeight="1" x14ac:dyDescent="0.2">
      <c r="B20" s="523"/>
      <c r="C20" s="524"/>
      <c r="D20" s="524"/>
      <c r="E20" s="525"/>
      <c r="F20" s="501"/>
      <c r="G20" s="502"/>
      <c r="H20" s="502"/>
      <c r="I20" s="503"/>
      <c r="J20" s="501"/>
      <c r="K20" s="502"/>
      <c r="L20" s="502"/>
      <c r="M20" s="502"/>
      <c r="N20" s="503"/>
      <c r="O20" s="372"/>
      <c r="P20" s="373"/>
      <c r="Q20" s="374"/>
      <c r="R20" s="510"/>
      <c r="S20" s="511"/>
      <c r="T20" s="512"/>
    </row>
    <row r="21" spans="2:20" ht="409.6" customHeight="1" x14ac:dyDescent="0.2">
      <c r="B21" s="523"/>
      <c r="C21" s="524"/>
      <c r="D21" s="524"/>
      <c r="E21" s="525"/>
      <c r="F21" s="501"/>
      <c r="G21" s="502"/>
      <c r="H21" s="502"/>
      <c r="I21" s="503"/>
      <c r="J21" s="501"/>
      <c r="K21" s="502"/>
      <c r="L21" s="502"/>
      <c r="M21" s="502"/>
      <c r="N21" s="503"/>
      <c r="O21" s="372"/>
      <c r="P21" s="373"/>
      <c r="Q21" s="374"/>
      <c r="R21" s="510"/>
      <c r="S21" s="511"/>
      <c r="T21" s="512"/>
    </row>
    <row r="22" spans="2:20" ht="200.45" customHeight="1" x14ac:dyDescent="0.2">
      <c r="B22" s="526"/>
      <c r="C22" s="527"/>
      <c r="D22" s="527"/>
      <c r="E22" s="528"/>
      <c r="F22" s="504"/>
      <c r="G22" s="505"/>
      <c r="H22" s="505"/>
      <c r="I22" s="506"/>
      <c r="J22" s="504"/>
      <c r="K22" s="505"/>
      <c r="L22" s="505"/>
      <c r="M22" s="505"/>
      <c r="N22" s="506"/>
      <c r="O22" s="328"/>
      <c r="P22" s="329"/>
      <c r="Q22" s="330"/>
      <c r="R22" s="513"/>
      <c r="S22" s="514"/>
      <c r="T22" s="515"/>
    </row>
    <row r="23" spans="2:20" ht="107.45" customHeight="1" x14ac:dyDescent="0.2">
      <c r="B23" s="520" t="s">
        <v>17</v>
      </c>
      <c r="C23" s="521"/>
      <c r="D23" s="521"/>
      <c r="E23" s="522"/>
      <c r="F23" s="498" t="s">
        <v>623</v>
      </c>
      <c r="G23" s="499"/>
      <c r="H23" s="499"/>
      <c r="I23" s="500"/>
      <c r="J23" s="516" t="s">
        <v>18</v>
      </c>
      <c r="K23" s="517"/>
      <c r="L23" s="517"/>
      <c r="M23" s="517"/>
      <c r="N23" s="518"/>
      <c r="O23" s="498" t="s">
        <v>625</v>
      </c>
      <c r="P23" s="499"/>
      <c r="Q23" s="500"/>
      <c r="R23" s="498" t="s">
        <v>626</v>
      </c>
      <c r="S23" s="499"/>
      <c r="T23" s="500"/>
    </row>
    <row r="24" spans="2:20" ht="409.6" customHeight="1" x14ac:dyDescent="0.2">
      <c r="B24" s="523"/>
      <c r="C24" s="524"/>
      <c r="D24" s="524"/>
      <c r="E24" s="525"/>
      <c r="F24" s="501"/>
      <c r="G24" s="502"/>
      <c r="H24" s="502"/>
      <c r="I24" s="503"/>
      <c r="J24" s="498" t="s">
        <v>624</v>
      </c>
      <c r="K24" s="499"/>
      <c r="L24" s="499"/>
      <c r="M24" s="499"/>
      <c r="N24" s="500"/>
      <c r="O24" s="501"/>
      <c r="P24" s="502"/>
      <c r="Q24" s="503"/>
      <c r="R24" s="501"/>
      <c r="S24" s="502"/>
      <c r="T24" s="503"/>
    </row>
    <row r="25" spans="2:20" ht="409.6" customHeight="1" x14ac:dyDescent="0.2">
      <c r="B25" s="523"/>
      <c r="C25" s="524"/>
      <c r="D25" s="524"/>
      <c r="E25" s="525"/>
      <c r="F25" s="501"/>
      <c r="G25" s="502"/>
      <c r="H25" s="502"/>
      <c r="I25" s="503"/>
      <c r="J25" s="501"/>
      <c r="K25" s="502"/>
      <c r="L25" s="502"/>
      <c r="M25" s="502"/>
      <c r="N25" s="503"/>
      <c r="O25" s="501"/>
      <c r="P25" s="502"/>
      <c r="Q25" s="503"/>
      <c r="R25" s="501"/>
      <c r="S25" s="502"/>
      <c r="T25" s="503"/>
    </row>
    <row r="26" spans="2:20" ht="409.6" customHeight="1" x14ac:dyDescent="0.2">
      <c r="B26" s="523"/>
      <c r="C26" s="524"/>
      <c r="D26" s="524"/>
      <c r="E26" s="525"/>
      <c r="F26" s="501"/>
      <c r="G26" s="502"/>
      <c r="H26" s="502"/>
      <c r="I26" s="503"/>
      <c r="J26" s="501"/>
      <c r="K26" s="502"/>
      <c r="L26" s="502"/>
      <c r="M26" s="502"/>
      <c r="N26" s="503"/>
      <c r="O26" s="501"/>
      <c r="P26" s="502"/>
      <c r="Q26" s="503"/>
      <c r="R26" s="501"/>
      <c r="S26" s="502"/>
      <c r="T26" s="503"/>
    </row>
    <row r="27" spans="2:20" ht="144" customHeight="1" x14ac:dyDescent="0.2">
      <c r="B27" s="526"/>
      <c r="C27" s="527"/>
      <c r="D27" s="527"/>
      <c r="E27" s="528"/>
      <c r="F27" s="504"/>
      <c r="G27" s="505"/>
      <c r="H27" s="505"/>
      <c r="I27" s="506"/>
      <c r="J27" s="504"/>
      <c r="K27" s="505"/>
      <c r="L27" s="505"/>
      <c r="M27" s="505"/>
      <c r="N27" s="506"/>
      <c r="O27" s="504"/>
      <c r="P27" s="505"/>
      <c r="Q27" s="506"/>
      <c r="R27" s="504"/>
      <c r="S27" s="505"/>
      <c r="T27" s="506"/>
    </row>
    <row r="28" spans="2:20" ht="82.5" customHeight="1" x14ac:dyDescent="0.2">
      <c r="B28" s="241" t="s">
        <v>19</v>
      </c>
      <c r="C28" s="241"/>
      <c r="D28" s="241"/>
      <c r="E28" s="241"/>
      <c r="F28" s="516" t="s">
        <v>627</v>
      </c>
      <c r="G28" s="517"/>
      <c r="H28" s="517"/>
      <c r="I28" s="518"/>
      <c r="J28" s="519" t="s">
        <v>122</v>
      </c>
      <c r="K28" s="519"/>
      <c r="L28" s="519"/>
      <c r="M28" s="519"/>
      <c r="N28" s="519"/>
      <c r="O28" s="516" t="s">
        <v>123</v>
      </c>
      <c r="P28" s="517"/>
      <c r="Q28" s="518"/>
      <c r="R28" s="546"/>
      <c r="S28" s="547"/>
      <c r="T28" s="548"/>
    </row>
    <row r="29" spans="2:20" ht="133.9" customHeight="1" x14ac:dyDescent="0.2">
      <c r="B29" s="241" t="s">
        <v>20</v>
      </c>
      <c r="C29" s="241"/>
      <c r="D29" s="241"/>
      <c r="E29" s="241"/>
      <c r="F29" s="498" t="s">
        <v>629</v>
      </c>
      <c r="G29" s="499"/>
      <c r="H29" s="499"/>
      <c r="I29" s="500"/>
      <c r="J29" s="516" t="s">
        <v>630</v>
      </c>
      <c r="K29" s="517"/>
      <c r="L29" s="517"/>
      <c r="M29" s="517"/>
      <c r="N29" s="518"/>
      <c r="O29" s="516" t="s">
        <v>628</v>
      </c>
      <c r="P29" s="517"/>
      <c r="Q29" s="517"/>
      <c r="R29" s="312" t="s">
        <v>695</v>
      </c>
      <c r="S29" s="547"/>
      <c r="T29" s="548"/>
    </row>
    <row r="30" spans="2:20" ht="237.6" customHeight="1" x14ac:dyDescent="0.2">
      <c r="B30" s="241" t="s">
        <v>21</v>
      </c>
      <c r="C30" s="241"/>
      <c r="D30" s="241"/>
      <c r="E30" s="241"/>
      <c r="F30" s="546"/>
      <c r="G30" s="547"/>
      <c r="H30" s="547"/>
      <c r="I30" s="548"/>
      <c r="J30" s="567"/>
      <c r="K30" s="567"/>
      <c r="L30" s="567"/>
      <c r="M30" s="567"/>
      <c r="N30" s="567"/>
      <c r="O30" s="516" t="s">
        <v>631</v>
      </c>
      <c r="P30" s="517"/>
      <c r="Q30" s="518"/>
      <c r="R30" s="546"/>
      <c r="S30" s="547"/>
      <c r="T30" s="548"/>
    </row>
    <row r="31" spans="2:20" ht="409.6" customHeight="1" x14ac:dyDescent="0.2">
      <c r="B31" s="520" t="s">
        <v>22</v>
      </c>
      <c r="C31" s="521"/>
      <c r="D31" s="521"/>
      <c r="E31" s="522"/>
      <c r="F31" s="498" t="s">
        <v>524</v>
      </c>
      <c r="G31" s="499"/>
      <c r="H31" s="499"/>
      <c r="I31" s="500"/>
      <c r="J31" s="498" t="s">
        <v>632</v>
      </c>
      <c r="K31" s="499"/>
      <c r="L31" s="499"/>
      <c r="M31" s="499"/>
      <c r="N31" s="500"/>
      <c r="O31" s="498" t="s">
        <v>125</v>
      </c>
      <c r="P31" s="499"/>
      <c r="Q31" s="500"/>
      <c r="R31" s="498" t="s">
        <v>124</v>
      </c>
      <c r="S31" s="499"/>
      <c r="T31" s="500"/>
    </row>
    <row r="32" spans="2:20" ht="15" customHeight="1" x14ac:dyDescent="0.2">
      <c r="B32" s="526"/>
      <c r="C32" s="527"/>
      <c r="D32" s="527"/>
      <c r="E32" s="528"/>
      <c r="F32" s="504"/>
      <c r="G32" s="505"/>
      <c r="H32" s="505"/>
      <c r="I32" s="506"/>
      <c r="J32" s="504"/>
      <c r="K32" s="505"/>
      <c r="L32" s="505"/>
      <c r="M32" s="505"/>
      <c r="N32" s="506"/>
      <c r="O32" s="504"/>
      <c r="P32" s="505"/>
      <c r="Q32" s="506"/>
      <c r="R32" s="504"/>
      <c r="S32" s="505"/>
      <c r="T32" s="506"/>
    </row>
    <row r="33" spans="2:20" ht="409.15" customHeight="1" x14ac:dyDescent="0.2">
      <c r="B33" s="520" t="s">
        <v>23</v>
      </c>
      <c r="C33" s="521"/>
      <c r="D33" s="521"/>
      <c r="E33" s="522"/>
      <c r="F33" s="498" t="s">
        <v>633</v>
      </c>
      <c r="G33" s="499"/>
      <c r="H33" s="499"/>
      <c r="I33" s="500"/>
      <c r="J33" s="325" t="s">
        <v>634</v>
      </c>
      <c r="K33" s="326"/>
      <c r="L33" s="326"/>
      <c r="M33" s="326"/>
      <c r="N33" s="327"/>
      <c r="O33" s="325" t="s">
        <v>635</v>
      </c>
      <c r="P33" s="326"/>
      <c r="Q33" s="327"/>
      <c r="R33" s="325"/>
      <c r="S33" s="326"/>
      <c r="T33" s="327"/>
    </row>
    <row r="34" spans="2:20" ht="79.900000000000006" customHeight="1" x14ac:dyDescent="0.2">
      <c r="B34" s="526"/>
      <c r="C34" s="527"/>
      <c r="D34" s="527"/>
      <c r="E34" s="528"/>
      <c r="F34" s="504"/>
      <c r="G34" s="505"/>
      <c r="H34" s="505"/>
      <c r="I34" s="506"/>
      <c r="J34" s="328"/>
      <c r="K34" s="329"/>
      <c r="L34" s="329"/>
      <c r="M34" s="329"/>
      <c r="N34" s="330"/>
      <c r="O34" s="328"/>
      <c r="P34" s="329"/>
      <c r="Q34" s="330"/>
      <c r="R34" s="328"/>
      <c r="S34" s="329"/>
      <c r="T34" s="330"/>
    </row>
    <row r="35" spans="2:20" ht="409.6" customHeight="1" x14ac:dyDescent="0.2">
      <c r="B35" s="241" t="s">
        <v>24</v>
      </c>
      <c r="C35" s="241"/>
      <c r="D35" s="241"/>
      <c r="E35" s="241"/>
      <c r="F35" s="286"/>
      <c r="G35" s="286"/>
      <c r="H35" s="286"/>
      <c r="I35" s="286"/>
      <c r="J35" s="286" t="s">
        <v>126</v>
      </c>
      <c r="K35" s="286"/>
      <c r="L35" s="286"/>
      <c r="M35" s="286"/>
      <c r="N35" s="286"/>
      <c r="O35" s="563" t="s">
        <v>696</v>
      </c>
      <c r="P35" s="563"/>
      <c r="Q35" s="563"/>
      <c r="R35" s="286"/>
      <c r="S35" s="286"/>
      <c r="T35" s="286"/>
    </row>
    <row r="36" spans="2:20" ht="206.45" customHeight="1" x14ac:dyDescent="0.2">
      <c r="B36" s="241"/>
      <c r="C36" s="241"/>
      <c r="D36" s="241"/>
      <c r="E36" s="241"/>
      <c r="F36" s="286"/>
      <c r="G36" s="286"/>
      <c r="H36" s="286"/>
      <c r="I36" s="286"/>
      <c r="J36" s="286"/>
      <c r="K36" s="286"/>
      <c r="L36" s="286"/>
      <c r="M36" s="286"/>
      <c r="N36" s="286"/>
      <c r="O36" s="563"/>
      <c r="P36" s="563"/>
      <c r="Q36" s="563"/>
      <c r="R36" s="286"/>
      <c r="S36" s="286"/>
      <c r="T36" s="286"/>
    </row>
    <row r="37" spans="2:20" ht="30" customHeight="1" x14ac:dyDescent="0.2">
      <c r="B37" s="568" t="s">
        <v>111</v>
      </c>
      <c r="C37" s="569"/>
      <c r="D37" s="569"/>
      <c r="E37" s="569"/>
      <c r="F37" s="569"/>
      <c r="G37" s="569"/>
      <c r="H37" s="569"/>
      <c r="I37" s="569"/>
      <c r="J37" s="569"/>
      <c r="K37" s="569"/>
      <c r="L37" s="569"/>
      <c r="M37" s="569"/>
      <c r="N37" s="569"/>
      <c r="O37" s="569"/>
      <c r="P37" s="569"/>
      <c r="Q37" s="569"/>
      <c r="R37" s="569"/>
      <c r="S37" s="569"/>
      <c r="T37" s="570"/>
    </row>
    <row r="38" spans="2:20" ht="22.5" customHeight="1" x14ac:dyDescent="0.2">
      <c r="B38" s="242" t="s">
        <v>25</v>
      </c>
      <c r="C38" s="340"/>
      <c r="D38" s="340"/>
      <c r="E38" s="340"/>
      <c r="F38" s="340"/>
      <c r="G38" s="340"/>
      <c r="H38" s="243"/>
      <c r="I38" s="242" t="s">
        <v>26</v>
      </c>
      <c r="J38" s="243"/>
      <c r="K38" s="242" t="s">
        <v>4</v>
      </c>
      <c r="L38" s="243"/>
      <c r="M38" s="242" t="s">
        <v>27</v>
      </c>
      <c r="N38" s="340"/>
      <c r="O38" s="340"/>
      <c r="P38" s="340"/>
      <c r="Q38" s="340"/>
      <c r="R38" s="243"/>
      <c r="S38" s="242" t="s">
        <v>4</v>
      </c>
      <c r="T38" s="243"/>
    </row>
    <row r="39" spans="2:20" ht="22.5" customHeight="1" x14ac:dyDescent="0.2">
      <c r="B39" s="245" t="s">
        <v>1170</v>
      </c>
      <c r="C39" s="245"/>
      <c r="D39" s="245"/>
      <c r="E39" s="245"/>
      <c r="F39" s="245"/>
      <c r="G39" s="245"/>
      <c r="H39" s="245"/>
      <c r="I39" s="286" t="s">
        <v>1171</v>
      </c>
      <c r="J39" s="286"/>
      <c r="K39" s="1136">
        <v>43782</v>
      </c>
      <c r="L39" s="1136"/>
      <c r="M39" s="286" t="s">
        <v>1172</v>
      </c>
      <c r="N39" s="286"/>
      <c r="O39" s="286"/>
      <c r="P39" s="286"/>
      <c r="Q39" s="286"/>
      <c r="R39" s="286"/>
      <c r="S39" s="215"/>
      <c r="T39" s="208"/>
    </row>
    <row r="40" spans="2:20" ht="48.75" customHeight="1" x14ac:dyDescent="0.2">
      <c r="B40" s="1137" t="s">
        <v>1177</v>
      </c>
      <c r="C40" s="1138"/>
      <c r="D40" s="1138"/>
      <c r="E40" s="1138"/>
      <c r="F40" s="1138"/>
      <c r="G40" s="1138"/>
      <c r="H40" s="1139"/>
      <c r="I40" s="1140" t="s">
        <v>1178</v>
      </c>
      <c r="J40" s="1141"/>
      <c r="K40" s="1142">
        <v>44020</v>
      </c>
      <c r="L40" s="1143"/>
      <c r="M40" s="1140" t="s">
        <v>1172</v>
      </c>
      <c r="N40" s="1144"/>
      <c r="O40" s="1144"/>
      <c r="P40" s="1144"/>
      <c r="Q40" s="1144"/>
      <c r="R40" s="1141"/>
      <c r="S40" s="215"/>
      <c r="T40" s="208"/>
    </row>
    <row r="41" spans="2:20" ht="41.25" customHeight="1" x14ac:dyDescent="0.2">
      <c r="B41" s="1137" t="s">
        <v>1183</v>
      </c>
      <c r="C41" s="1138"/>
      <c r="D41" s="1138"/>
      <c r="E41" s="1138"/>
      <c r="F41" s="1138"/>
      <c r="G41" s="1138"/>
      <c r="H41" s="1139"/>
      <c r="I41" s="1140" t="s">
        <v>1184</v>
      </c>
      <c r="J41" s="1141"/>
      <c r="K41" s="1142">
        <v>44013</v>
      </c>
      <c r="L41" s="1143"/>
      <c r="M41" s="1140" t="s">
        <v>1172</v>
      </c>
      <c r="N41" s="1144"/>
      <c r="O41" s="1144"/>
      <c r="P41" s="1144"/>
      <c r="Q41" s="1144"/>
      <c r="R41" s="1141"/>
      <c r="S41" s="215"/>
      <c r="T41" s="208"/>
    </row>
    <row r="42" spans="2:20" ht="41.25" customHeight="1" x14ac:dyDescent="0.2">
      <c r="B42" s="1137" t="s">
        <v>1179</v>
      </c>
      <c r="C42" s="1138"/>
      <c r="D42" s="1138"/>
      <c r="E42" s="1138"/>
      <c r="F42" s="1138"/>
      <c r="G42" s="1138"/>
      <c r="H42" s="1139"/>
      <c r="I42" s="1140" t="s">
        <v>1180</v>
      </c>
      <c r="J42" s="1141"/>
      <c r="K42" s="1142">
        <v>44015</v>
      </c>
      <c r="L42" s="1143"/>
      <c r="M42" s="1140" t="s">
        <v>1172</v>
      </c>
      <c r="N42" s="1144"/>
      <c r="O42" s="1144"/>
      <c r="P42" s="1144"/>
      <c r="Q42" s="1144"/>
      <c r="R42" s="1141"/>
      <c r="S42" s="215"/>
      <c r="T42" s="208"/>
    </row>
    <row r="43" spans="2:20" ht="41.25" customHeight="1" x14ac:dyDescent="0.2">
      <c r="B43" s="1145" t="s">
        <v>1173</v>
      </c>
      <c r="C43" s="1146"/>
      <c r="D43" s="1146"/>
      <c r="E43" s="1146"/>
      <c r="F43" s="1146"/>
      <c r="G43" s="1146"/>
      <c r="H43" s="1146"/>
      <c r="I43" s="1140" t="s">
        <v>1174</v>
      </c>
      <c r="J43" s="1141"/>
      <c r="K43" s="1142">
        <v>44014</v>
      </c>
      <c r="L43" s="1143"/>
      <c r="M43" s="1140" t="s">
        <v>1172</v>
      </c>
      <c r="N43" s="1144"/>
      <c r="O43" s="1144"/>
      <c r="P43" s="1144"/>
      <c r="Q43" s="1144"/>
      <c r="R43" s="1141"/>
      <c r="S43" s="215"/>
      <c r="T43" s="208"/>
    </row>
    <row r="44" spans="2:20" ht="41.25" customHeight="1" x14ac:dyDescent="0.2">
      <c r="B44" s="1145" t="s">
        <v>1175</v>
      </c>
      <c r="C44" s="1146"/>
      <c r="D44" s="1146"/>
      <c r="E44" s="1146"/>
      <c r="F44" s="1146"/>
      <c r="G44" s="1146"/>
      <c r="H44" s="1146"/>
      <c r="I44" s="1140" t="s">
        <v>1176</v>
      </c>
      <c r="J44" s="1141"/>
      <c r="K44" s="1142">
        <v>44008</v>
      </c>
      <c r="L44" s="1143"/>
      <c r="M44" s="1140" t="s">
        <v>1172</v>
      </c>
      <c r="N44" s="1144"/>
      <c r="O44" s="1144"/>
      <c r="P44" s="1144"/>
      <c r="Q44" s="1144"/>
      <c r="R44" s="1141"/>
      <c r="S44" s="215"/>
      <c r="T44" s="208"/>
    </row>
    <row r="45" spans="2:20" ht="33.75" customHeight="1" x14ac:dyDescent="0.2">
      <c r="B45" s="1145" t="s">
        <v>1181</v>
      </c>
      <c r="C45" s="1146"/>
      <c r="D45" s="1146"/>
      <c r="E45" s="1146"/>
      <c r="F45" s="1146"/>
      <c r="G45" s="1146"/>
      <c r="H45" s="1146"/>
      <c r="I45" s="1140" t="s">
        <v>1182</v>
      </c>
      <c r="J45" s="1141"/>
      <c r="K45" s="1142">
        <v>44014</v>
      </c>
      <c r="L45" s="1143"/>
      <c r="M45" s="1140" t="s">
        <v>1172</v>
      </c>
      <c r="N45" s="1144"/>
      <c r="O45" s="1144"/>
      <c r="P45" s="1144"/>
      <c r="Q45" s="1144"/>
      <c r="R45" s="1141"/>
      <c r="S45" s="215"/>
      <c r="T45" s="208"/>
    </row>
    <row r="46" spans="2:20" ht="55.5" customHeight="1" x14ac:dyDescent="0.2">
      <c r="B46" s="564" t="s">
        <v>28</v>
      </c>
      <c r="C46" s="565"/>
      <c r="D46" s="565"/>
      <c r="E46" s="565"/>
      <c r="F46" s="565"/>
      <c r="G46" s="565"/>
      <c r="H46" s="565"/>
      <c r="I46" s="565"/>
      <c r="J46" s="565"/>
      <c r="K46" s="565"/>
      <c r="L46" s="565"/>
      <c r="M46" s="565"/>
      <c r="N46" s="565"/>
      <c r="O46" s="565"/>
      <c r="P46" s="565"/>
      <c r="Q46" s="565"/>
      <c r="R46" s="565"/>
      <c r="S46" s="565"/>
      <c r="T46" s="566"/>
    </row>
    <row r="47" spans="2:20" ht="14.25" customHeight="1" x14ac:dyDescent="0.2">
      <c r="B47" s="64"/>
      <c r="C47" s="65"/>
      <c r="D47" s="65"/>
      <c r="E47" s="65"/>
      <c r="F47" s="65"/>
      <c r="G47" s="65"/>
      <c r="H47" s="65"/>
      <c r="I47" s="65"/>
      <c r="J47" s="65"/>
      <c r="K47" s="65"/>
      <c r="L47" s="65"/>
      <c r="M47" s="65"/>
      <c r="N47" s="65"/>
      <c r="O47" s="65"/>
      <c r="P47" s="65"/>
      <c r="Q47" s="65"/>
      <c r="R47" s="65"/>
      <c r="S47" s="65"/>
      <c r="T47" s="66"/>
    </row>
    <row r="48" spans="2:20" ht="22.5" customHeight="1" x14ac:dyDescent="0.2">
      <c r="B48" s="558" t="s">
        <v>29</v>
      </c>
      <c r="C48" s="558"/>
      <c r="D48" s="558"/>
      <c r="E48" s="558"/>
      <c r="F48" s="558"/>
      <c r="G48" s="558"/>
      <c r="H48" s="558"/>
      <c r="I48" s="558"/>
      <c r="J48" s="558"/>
      <c r="K48" s="558"/>
      <c r="L48" s="558"/>
      <c r="M48" s="558"/>
      <c r="N48" s="558"/>
      <c r="O48" s="558"/>
      <c r="P48" s="558"/>
      <c r="Q48" s="558"/>
      <c r="R48" s="558"/>
      <c r="S48" s="558"/>
      <c r="T48" s="558"/>
    </row>
    <row r="49" spans="2:20" customFormat="1" ht="25.5" customHeight="1" x14ac:dyDescent="0.25">
      <c r="B49" s="530" t="s">
        <v>130</v>
      </c>
      <c r="C49" s="531"/>
      <c r="D49" s="531"/>
      <c r="E49" s="531"/>
      <c r="F49" s="531"/>
      <c r="G49" s="531"/>
      <c r="H49" s="531"/>
      <c r="I49" s="531"/>
      <c r="J49" s="531"/>
      <c r="K49" s="531"/>
      <c r="L49" s="531"/>
      <c r="M49" s="531"/>
      <c r="N49" s="531"/>
      <c r="O49" s="531"/>
      <c r="P49" s="531"/>
      <c r="Q49" s="531"/>
      <c r="R49" s="531"/>
      <c r="S49" s="531"/>
      <c r="T49" s="532"/>
    </row>
    <row r="50" spans="2:20" customFormat="1" ht="34.5" customHeight="1" x14ac:dyDescent="0.25">
      <c r="B50" s="74" t="s">
        <v>30</v>
      </c>
      <c r="C50" s="530" t="s">
        <v>131</v>
      </c>
      <c r="D50" s="532"/>
      <c r="E50" s="530" t="s">
        <v>525</v>
      </c>
      <c r="F50" s="531"/>
      <c r="G50" s="531"/>
      <c r="H50" s="532"/>
      <c r="I50" s="530" t="s">
        <v>31</v>
      </c>
      <c r="J50" s="531"/>
      <c r="K50" s="531"/>
      <c r="L50" s="531"/>
      <c r="M50" s="531"/>
      <c r="N50" s="531"/>
      <c r="O50" s="531"/>
      <c r="P50" s="531"/>
      <c r="Q50" s="531"/>
      <c r="R50" s="532"/>
      <c r="S50" s="530" t="s">
        <v>32</v>
      </c>
      <c r="T50" s="532"/>
    </row>
    <row r="51" spans="2:20" customFormat="1" ht="408.6" customHeight="1" x14ac:dyDescent="0.25">
      <c r="B51" s="580" t="s">
        <v>33</v>
      </c>
      <c r="C51" s="325" t="s">
        <v>127</v>
      </c>
      <c r="D51" s="327"/>
      <c r="E51" s="325" t="s">
        <v>526</v>
      </c>
      <c r="F51" s="326"/>
      <c r="G51" s="326"/>
      <c r="H51" s="327"/>
      <c r="I51" s="334" t="s">
        <v>648</v>
      </c>
      <c r="J51" s="335"/>
      <c r="K51" s="335"/>
      <c r="L51" s="335"/>
      <c r="M51" s="335"/>
      <c r="N51" s="335"/>
      <c r="O51" s="335"/>
      <c r="P51" s="335"/>
      <c r="Q51" s="335"/>
      <c r="R51" s="336"/>
      <c r="S51" s="574">
        <v>1</v>
      </c>
      <c r="T51" s="575"/>
    </row>
    <row r="52" spans="2:20" s="104" customFormat="1" ht="344.45" customHeight="1" x14ac:dyDescent="0.25">
      <c r="B52" s="581"/>
      <c r="C52" s="372"/>
      <c r="D52" s="374"/>
      <c r="E52" s="372"/>
      <c r="F52" s="448"/>
      <c r="G52" s="448"/>
      <c r="H52" s="374"/>
      <c r="I52" s="571"/>
      <c r="J52" s="572"/>
      <c r="K52" s="572"/>
      <c r="L52" s="572"/>
      <c r="M52" s="572"/>
      <c r="N52" s="572"/>
      <c r="O52" s="572"/>
      <c r="P52" s="572"/>
      <c r="Q52" s="572"/>
      <c r="R52" s="573"/>
      <c r="S52" s="576"/>
      <c r="T52" s="577"/>
    </row>
    <row r="53" spans="2:20" s="104" customFormat="1" ht="162" customHeight="1" x14ac:dyDescent="0.25">
      <c r="B53" s="581"/>
      <c r="C53" s="372"/>
      <c r="D53" s="374"/>
      <c r="E53" s="328"/>
      <c r="F53" s="329"/>
      <c r="G53" s="329"/>
      <c r="H53" s="330"/>
      <c r="I53" s="337"/>
      <c r="J53" s="338"/>
      <c r="K53" s="338"/>
      <c r="L53" s="338"/>
      <c r="M53" s="338"/>
      <c r="N53" s="338"/>
      <c r="O53" s="338"/>
      <c r="P53" s="338"/>
      <c r="Q53" s="338"/>
      <c r="R53" s="339"/>
      <c r="S53" s="578"/>
      <c r="T53" s="579"/>
    </row>
    <row r="54" spans="2:20" customFormat="1" ht="69.599999999999994" customHeight="1" x14ac:dyDescent="0.25">
      <c r="B54" s="581"/>
      <c r="C54" s="372"/>
      <c r="D54" s="374"/>
      <c r="E54" s="287" t="s">
        <v>527</v>
      </c>
      <c r="F54" s="288"/>
      <c r="G54" s="288"/>
      <c r="H54" s="289"/>
      <c r="I54" s="322" t="s">
        <v>492</v>
      </c>
      <c r="J54" s="323"/>
      <c r="K54" s="323"/>
      <c r="L54" s="323"/>
      <c r="M54" s="323"/>
      <c r="N54" s="323"/>
      <c r="O54" s="323"/>
      <c r="P54" s="323"/>
      <c r="Q54" s="323"/>
      <c r="R54" s="324"/>
      <c r="S54" s="482">
        <v>1</v>
      </c>
      <c r="T54" s="483"/>
    </row>
    <row r="55" spans="2:20" customFormat="1" ht="78" customHeight="1" x14ac:dyDescent="0.25">
      <c r="B55" s="581"/>
      <c r="C55" s="372"/>
      <c r="D55" s="448"/>
      <c r="E55" s="286" t="s">
        <v>528</v>
      </c>
      <c r="F55" s="286"/>
      <c r="G55" s="286"/>
      <c r="H55" s="286"/>
      <c r="I55" s="529" t="s">
        <v>587</v>
      </c>
      <c r="J55" s="529"/>
      <c r="K55" s="529"/>
      <c r="L55" s="529"/>
      <c r="M55" s="529"/>
      <c r="N55" s="529"/>
      <c r="O55" s="529"/>
      <c r="P55" s="529"/>
      <c r="Q55" s="529"/>
      <c r="R55" s="529"/>
      <c r="S55" s="496">
        <v>1</v>
      </c>
      <c r="T55" s="496"/>
    </row>
    <row r="56" spans="2:20" s="104" customFormat="1" ht="227.45" customHeight="1" x14ac:dyDescent="0.25">
      <c r="B56" s="581"/>
      <c r="C56" s="372"/>
      <c r="D56" s="448"/>
      <c r="E56" s="497" t="s">
        <v>637</v>
      </c>
      <c r="F56" s="497"/>
      <c r="G56" s="497"/>
      <c r="H56" s="497"/>
      <c r="I56" s="583" t="s">
        <v>649</v>
      </c>
      <c r="J56" s="583"/>
      <c r="K56" s="583"/>
      <c r="L56" s="583"/>
      <c r="M56" s="583"/>
      <c r="N56" s="583"/>
      <c r="O56" s="583"/>
      <c r="P56" s="583"/>
      <c r="Q56" s="583"/>
      <c r="R56" s="583"/>
      <c r="S56" s="584">
        <v>0.6</v>
      </c>
      <c r="T56" s="585"/>
    </row>
    <row r="57" spans="2:20" customFormat="1" ht="51.6" customHeight="1" x14ac:dyDescent="0.25">
      <c r="B57" s="581"/>
      <c r="C57" s="372"/>
      <c r="D57" s="448"/>
      <c r="E57" s="286" t="s">
        <v>529</v>
      </c>
      <c r="F57" s="286"/>
      <c r="G57" s="286"/>
      <c r="H57" s="286"/>
      <c r="I57" s="529" t="s">
        <v>421</v>
      </c>
      <c r="J57" s="529"/>
      <c r="K57" s="529"/>
      <c r="L57" s="529"/>
      <c r="M57" s="529"/>
      <c r="N57" s="529"/>
      <c r="O57" s="529"/>
      <c r="P57" s="529"/>
      <c r="Q57" s="529"/>
      <c r="R57" s="529"/>
      <c r="S57" s="496">
        <v>1</v>
      </c>
      <c r="T57" s="496"/>
    </row>
    <row r="58" spans="2:20" customFormat="1" ht="73.900000000000006" customHeight="1" x14ac:dyDescent="0.25">
      <c r="B58" s="581"/>
      <c r="C58" s="372"/>
      <c r="D58" s="374"/>
      <c r="E58" s="287" t="s">
        <v>530</v>
      </c>
      <c r="F58" s="288"/>
      <c r="G58" s="288"/>
      <c r="H58" s="289"/>
      <c r="I58" s="322" t="s">
        <v>506</v>
      </c>
      <c r="J58" s="323"/>
      <c r="K58" s="323"/>
      <c r="L58" s="323"/>
      <c r="M58" s="323"/>
      <c r="N58" s="323"/>
      <c r="O58" s="323"/>
      <c r="P58" s="323"/>
      <c r="Q58" s="323"/>
      <c r="R58" s="324"/>
      <c r="S58" s="482">
        <v>1</v>
      </c>
      <c r="T58" s="483"/>
    </row>
    <row r="59" spans="2:20" customFormat="1" ht="76.150000000000006" customHeight="1" x14ac:dyDescent="0.25">
      <c r="B59" s="581"/>
      <c r="C59" s="372"/>
      <c r="D59" s="374"/>
      <c r="E59" s="287" t="s">
        <v>531</v>
      </c>
      <c r="F59" s="288"/>
      <c r="G59" s="288"/>
      <c r="H59" s="289"/>
      <c r="I59" s="322" t="s">
        <v>128</v>
      </c>
      <c r="J59" s="323"/>
      <c r="K59" s="323"/>
      <c r="L59" s="323"/>
      <c r="M59" s="323"/>
      <c r="N59" s="323"/>
      <c r="O59" s="323"/>
      <c r="P59" s="323"/>
      <c r="Q59" s="323"/>
      <c r="R59" s="324"/>
      <c r="S59" s="482">
        <v>1</v>
      </c>
      <c r="T59" s="483"/>
    </row>
    <row r="60" spans="2:20" customFormat="1" ht="101.45" customHeight="1" x14ac:dyDescent="0.25">
      <c r="B60" s="581"/>
      <c r="C60" s="372"/>
      <c r="D60" s="374"/>
      <c r="E60" s="287" t="s">
        <v>532</v>
      </c>
      <c r="F60" s="288"/>
      <c r="G60" s="288"/>
      <c r="H60" s="289"/>
      <c r="I60" s="322" t="s">
        <v>638</v>
      </c>
      <c r="J60" s="323"/>
      <c r="K60" s="323"/>
      <c r="L60" s="323"/>
      <c r="M60" s="323"/>
      <c r="N60" s="323"/>
      <c r="O60" s="323"/>
      <c r="P60" s="323"/>
      <c r="Q60" s="323"/>
      <c r="R60" s="324"/>
      <c r="S60" s="482">
        <v>1</v>
      </c>
      <c r="T60" s="483"/>
    </row>
    <row r="61" spans="2:20" customFormat="1" ht="44.45" customHeight="1" x14ac:dyDescent="0.25">
      <c r="B61" s="581"/>
      <c r="C61" s="372"/>
      <c r="D61" s="374"/>
      <c r="E61" s="287" t="s">
        <v>533</v>
      </c>
      <c r="F61" s="288"/>
      <c r="G61" s="288"/>
      <c r="H61" s="289"/>
      <c r="I61" s="322" t="s">
        <v>112</v>
      </c>
      <c r="J61" s="323"/>
      <c r="K61" s="323"/>
      <c r="L61" s="323"/>
      <c r="M61" s="323"/>
      <c r="N61" s="323"/>
      <c r="O61" s="323"/>
      <c r="P61" s="323"/>
      <c r="Q61" s="323"/>
      <c r="R61" s="324"/>
      <c r="S61" s="482">
        <v>1</v>
      </c>
      <c r="T61" s="483"/>
    </row>
    <row r="62" spans="2:20" customFormat="1" ht="55.9" customHeight="1" x14ac:dyDescent="0.25">
      <c r="B62" s="581"/>
      <c r="C62" s="372"/>
      <c r="D62" s="374"/>
      <c r="E62" s="287" t="s">
        <v>534</v>
      </c>
      <c r="F62" s="288"/>
      <c r="G62" s="288"/>
      <c r="H62" s="289"/>
      <c r="I62" s="322" t="s">
        <v>441</v>
      </c>
      <c r="J62" s="323"/>
      <c r="K62" s="323"/>
      <c r="L62" s="323"/>
      <c r="M62" s="323"/>
      <c r="N62" s="323"/>
      <c r="O62" s="323"/>
      <c r="P62" s="323"/>
      <c r="Q62" s="323"/>
      <c r="R62" s="324"/>
      <c r="S62" s="482">
        <v>1</v>
      </c>
      <c r="T62" s="483"/>
    </row>
    <row r="63" spans="2:20" customFormat="1" ht="79.900000000000006" customHeight="1" x14ac:dyDescent="0.25">
      <c r="B63" s="582"/>
      <c r="C63" s="328"/>
      <c r="D63" s="330"/>
      <c r="E63" s="287" t="s">
        <v>535</v>
      </c>
      <c r="F63" s="288"/>
      <c r="G63" s="288"/>
      <c r="H63" s="289"/>
      <c r="I63" s="322" t="s">
        <v>507</v>
      </c>
      <c r="J63" s="323"/>
      <c r="K63" s="323"/>
      <c r="L63" s="323"/>
      <c r="M63" s="323"/>
      <c r="N63" s="323"/>
      <c r="O63" s="323"/>
      <c r="P63" s="323"/>
      <c r="Q63" s="323"/>
      <c r="R63" s="324"/>
      <c r="S63" s="482">
        <v>1</v>
      </c>
      <c r="T63" s="483"/>
    </row>
    <row r="64" spans="2:20" customFormat="1" ht="409.15" customHeight="1" x14ac:dyDescent="0.25">
      <c r="B64" s="586" t="s">
        <v>34</v>
      </c>
      <c r="C64" s="325" t="s">
        <v>35</v>
      </c>
      <c r="D64" s="327"/>
      <c r="E64" s="325" t="s">
        <v>526</v>
      </c>
      <c r="F64" s="326"/>
      <c r="G64" s="326"/>
      <c r="H64" s="327"/>
      <c r="I64" s="334" t="s">
        <v>650</v>
      </c>
      <c r="J64" s="335"/>
      <c r="K64" s="335"/>
      <c r="L64" s="335"/>
      <c r="M64" s="335"/>
      <c r="N64" s="335"/>
      <c r="O64" s="335"/>
      <c r="P64" s="335"/>
      <c r="Q64" s="335"/>
      <c r="R64" s="336"/>
      <c r="S64" s="482">
        <v>1</v>
      </c>
      <c r="T64" s="483"/>
    </row>
    <row r="65" spans="2:23" s="104" customFormat="1" ht="211.15" customHeight="1" x14ac:dyDescent="0.25">
      <c r="B65" s="587"/>
      <c r="C65" s="372"/>
      <c r="D65" s="374"/>
      <c r="E65" s="328"/>
      <c r="F65" s="329"/>
      <c r="G65" s="329"/>
      <c r="H65" s="330"/>
      <c r="I65" s="337"/>
      <c r="J65" s="338"/>
      <c r="K65" s="338"/>
      <c r="L65" s="338"/>
      <c r="M65" s="338"/>
      <c r="N65" s="338"/>
      <c r="O65" s="338"/>
      <c r="P65" s="338"/>
      <c r="Q65" s="338"/>
      <c r="R65" s="339"/>
      <c r="S65" s="127"/>
      <c r="T65" s="128"/>
    </row>
    <row r="66" spans="2:23" customFormat="1" ht="111" customHeight="1" x14ac:dyDescent="0.25">
      <c r="B66" s="587"/>
      <c r="C66" s="372"/>
      <c r="D66" s="374"/>
      <c r="E66" s="287" t="s">
        <v>536</v>
      </c>
      <c r="F66" s="288"/>
      <c r="G66" s="288"/>
      <c r="H66" s="289"/>
      <c r="I66" s="322" t="s">
        <v>588</v>
      </c>
      <c r="J66" s="323"/>
      <c r="K66" s="323"/>
      <c r="L66" s="323"/>
      <c r="M66" s="323"/>
      <c r="N66" s="323"/>
      <c r="O66" s="323"/>
      <c r="P66" s="323"/>
      <c r="Q66" s="323"/>
      <c r="R66" s="324"/>
      <c r="S66" s="482">
        <v>1</v>
      </c>
      <c r="T66" s="483"/>
      <c r="W66" s="125"/>
    </row>
    <row r="67" spans="2:23" customFormat="1" ht="97.9" customHeight="1" x14ac:dyDescent="0.25">
      <c r="B67" s="587"/>
      <c r="C67" s="372"/>
      <c r="D67" s="374"/>
      <c r="E67" s="287" t="s">
        <v>537</v>
      </c>
      <c r="F67" s="288"/>
      <c r="G67" s="288"/>
      <c r="H67" s="289"/>
      <c r="I67" s="322" t="s">
        <v>639</v>
      </c>
      <c r="J67" s="323"/>
      <c r="K67" s="323"/>
      <c r="L67" s="323"/>
      <c r="M67" s="323"/>
      <c r="N67" s="323"/>
      <c r="O67" s="323"/>
      <c r="P67" s="323"/>
      <c r="Q67" s="323"/>
      <c r="R67" s="324"/>
      <c r="S67" s="482">
        <v>1</v>
      </c>
      <c r="T67" s="483"/>
    </row>
    <row r="68" spans="2:23" customFormat="1" ht="67.5" customHeight="1" x14ac:dyDescent="0.25">
      <c r="B68" s="587"/>
      <c r="C68" s="372"/>
      <c r="D68" s="374"/>
      <c r="E68" s="287" t="s">
        <v>538</v>
      </c>
      <c r="F68" s="288"/>
      <c r="G68" s="288"/>
      <c r="H68" s="289"/>
      <c r="I68" s="322" t="s">
        <v>592</v>
      </c>
      <c r="J68" s="323"/>
      <c r="K68" s="323"/>
      <c r="L68" s="323"/>
      <c r="M68" s="323"/>
      <c r="N68" s="323"/>
      <c r="O68" s="323"/>
      <c r="P68" s="323"/>
      <c r="Q68" s="323"/>
      <c r="R68" s="324"/>
      <c r="S68" s="482">
        <v>1</v>
      </c>
      <c r="T68" s="483"/>
    </row>
    <row r="69" spans="2:23" customFormat="1" ht="85.5" customHeight="1" x14ac:dyDescent="0.25">
      <c r="B69" s="587"/>
      <c r="C69" s="372"/>
      <c r="D69" s="374"/>
      <c r="E69" s="287" t="s">
        <v>539</v>
      </c>
      <c r="F69" s="288"/>
      <c r="G69" s="288"/>
      <c r="H69" s="289"/>
      <c r="I69" s="322" t="s">
        <v>501</v>
      </c>
      <c r="J69" s="323"/>
      <c r="K69" s="323"/>
      <c r="L69" s="323"/>
      <c r="M69" s="323"/>
      <c r="N69" s="323"/>
      <c r="O69" s="323"/>
      <c r="P69" s="323"/>
      <c r="Q69" s="323"/>
      <c r="R69" s="324"/>
      <c r="S69" s="482">
        <v>1</v>
      </c>
      <c r="T69" s="483"/>
    </row>
    <row r="70" spans="2:23" customFormat="1" ht="135.6" customHeight="1" x14ac:dyDescent="0.25">
      <c r="B70" s="587"/>
      <c r="C70" s="372"/>
      <c r="D70" s="374"/>
      <c r="E70" s="287" t="s">
        <v>540</v>
      </c>
      <c r="F70" s="288"/>
      <c r="G70" s="288"/>
      <c r="H70" s="289"/>
      <c r="I70" s="322" t="s">
        <v>593</v>
      </c>
      <c r="J70" s="323"/>
      <c r="K70" s="323"/>
      <c r="L70" s="323"/>
      <c r="M70" s="323"/>
      <c r="N70" s="323"/>
      <c r="O70" s="323"/>
      <c r="P70" s="323"/>
      <c r="Q70" s="323"/>
      <c r="R70" s="324"/>
      <c r="S70" s="482">
        <v>1</v>
      </c>
      <c r="T70" s="483"/>
    </row>
    <row r="71" spans="2:23" customFormat="1" ht="135.6" customHeight="1" x14ac:dyDescent="0.25">
      <c r="B71" s="587"/>
      <c r="C71" s="372"/>
      <c r="D71" s="374"/>
      <c r="E71" s="287" t="s">
        <v>541</v>
      </c>
      <c r="F71" s="288"/>
      <c r="G71" s="288"/>
      <c r="H71" s="289"/>
      <c r="I71" s="322" t="s">
        <v>502</v>
      </c>
      <c r="J71" s="323"/>
      <c r="K71" s="323"/>
      <c r="L71" s="323"/>
      <c r="M71" s="323"/>
      <c r="N71" s="323"/>
      <c r="O71" s="323"/>
      <c r="P71" s="323"/>
      <c r="Q71" s="323"/>
      <c r="R71" s="324"/>
      <c r="S71" s="482">
        <v>1</v>
      </c>
      <c r="T71" s="483"/>
    </row>
    <row r="72" spans="2:23" customFormat="1" ht="73.150000000000006" customHeight="1" x14ac:dyDescent="0.25">
      <c r="B72" s="587"/>
      <c r="C72" s="372"/>
      <c r="D72" s="374"/>
      <c r="E72" s="287" t="s">
        <v>542</v>
      </c>
      <c r="F72" s="288"/>
      <c r="G72" s="288"/>
      <c r="H72" s="289"/>
      <c r="I72" s="331" t="s">
        <v>484</v>
      </c>
      <c r="J72" s="332"/>
      <c r="K72" s="332"/>
      <c r="L72" s="332"/>
      <c r="M72" s="332"/>
      <c r="N72" s="332"/>
      <c r="O72" s="332"/>
      <c r="P72" s="332"/>
      <c r="Q72" s="332"/>
      <c r="R72" s="333"/>
      <c r="S72" s="482">
        <v>1</v>
      </c>
      <c r="T72" s="483"/>
    </row>
    <row r="73" spans="2:23" customFormat="1" ht="152.65" customHeight="1" x14ac:dyDescent="0.25">
      <c r="B73" s="587"/>
      <c r="C73" s="372"/>
      <c r="D73" s="374"/>
      <c r="E73" s="287" t="s">
        <v>543</v>
      </c>
      <c r="F73" s="288"/>
      <c r="G73" s="288"/>
      <c r="H73" s="289"/>
      <c r="I73" s="322" t="s">
        <v>485</v>
      </c>
      <c r="J73" s="323"/>
      <c r="K73" s="323"/>
      <c r="L73" s="323"/>
      <c r="M73" s="323"/>
      <c r="N73" s="323"/>
      <c r="O73" s="323"/>
      <c r="P73" s="323"/>
      <c r="Q73" s="323"/>
      <c r="R73" s="324"/>
      <c r="S73" s="482">
        <v>0.7</v>
      </c>
      <c r="T73" s="483"/>
    </row>
    <row r="74" spans="2:23" customFormat="1" ht="50.25" customHeight="1" x14ac:dyDescent="0.25">
      <c r="B74" s="587"/>
      <c r="C74" s="372"/>
      <c r="D74" s="374"/>
      <c r="E74" s="287" t="s">
        <v>544</v>
      </c>
      <c r="F74" s="288"/>
      <c r="G74" s="288"/>
      <c r="H74" s="289"/>
      <c r="I74" s="322" t="s">
        <v>129</v>
      </c>
      <c r="J74" s="323"/>
      <c r="K74" s="323"/>
      <c r="L74" s="323"/>
      <c r="M74" s="323"/>
      <c r="N74" s="323"/>
      <c r="O74" s="323"/>
      <c r="P74" s="323"/>
      <c r="Q74" s="323"/>
      <c r="R74" s="324"/>
      <c r="S74" s="482">
        <v>1</v>
      </c>
      <c r="T74" s="483"/>
    </row>
    <row r="75" spans="2:23" customFormat="1" ht="60" customHeight="1" x14ac:dyDescent="0.25">
      <c r="B75" s="588"/>
      <c r="C75" s="328"/>
      <c r="D75" s="330"/>
      <c r="E75" s="287" t="s">
        <v>545</v>
      </c>
      <c r="F75" s="288"/>
      <c r="G75" s="288"/>
      <c r="H75" s="289"/>
      <c r="I75" s="331" t="s">
        <v>508</v>
      </c>
      <c r="J75" s="332"/>
      <c r="K75" s="332"/>
      <c r="L75" s="332"/>
      <c r="M75" s="332"/>
      <c r="N75" s="332"/>
      <c r="O75" s="332"/>
      <c r="P75" s="332"/>
      <c r="Q75" s="332"/>
      <c r="R75" s="333"/>
      <c r="S75" s="482">
        <v>0.6</v>
      </c>
      <c r="T75" s="483"/>
    </row>
    <row r="76" spans="2:23" customFormat="1" ht="81.599999999999994" customHeight="1" x14ac:dyDescent="0.25">
      <c r="B76" s="580" t="s">
        <v>422</v>
      </c>
      <c r="C76" s="325" t="s">
        <v>423</v>
      </c>
      <c r="D76" s="327"/>
      <c r="E76" s="287" t="s">
        <v>546</v>
      </c>
      <c r="F76" s="288"/>
      <c r="G76" s="288"/>
      <c r="H76" s="289"/>
      <c r="I76" s="322" t="s">
        <v>424</v>
      </c>
      <c r="J76" s="323"/>
      <c r="K76" s="323"/>
      <c r="L76" s="323"/>
      <c r="M76" s="323"/>
      <c r="N76" s="323"/>
      <c r="O76" s="323"/>
      <c r="P76" s="323"/>
      <c r="Q76" s="323"/>
      <c r="R76" s="324"/>
      <c r="S76" s="482">
        <v>1</v>
      </c>
      <c r="T76" s="483"/>
    </row>
    <row r="77" spans="2:23" customFormat="1" ht="137.44999999999999" customHeight="1" x14ac:dyDescent="0.25">
      <c r="B77" s="581"/>
      <c r="C77" s="372"/>
      <c r="D77" s="374"/>
      <c r="E77" s="287" t="s">
        <v>547</v>
      </c>
      <c r="F77" s="288"/>
      <c r="G77" s="288"/>
      <c r="H77" s="289"/>
      <c r="I77" s="488" t="s">
        <v>589</v>
      </c>
      <c r="J77" s="614"/>
      <c r="K77" s="614"/>
      <c r="L77" s="614"/>
      <c r="M77" s="614"/>
      <c r="N77" s="614"/>
      <c r="O77" s="614"/>
      <c r="P77" s="614"/>
      <c r="Q77" s="614"/>
      <c r="R77" s="615"/>
      <c r="S77" s="574">
        <v>1</v>
      </c>
      <c r="T77" s="575"/>
    </row>
    <row r="78" spans="2:23" customFormat="1" ht="96" customHeight="1" x14ac:dyDescent="0.25">
      <c r="B78" s="582"/>
      <c r="C78" s="328"/>
      <c r="D78" s="330"/>
      <c r="E78" s="287" t="s">
        <v>547</v>
      </c>
      <c r="F78" s="288"/>
      <c r="G78" s="288"/>
      <c r="H78" s="289"/>
      <c r="I78" s="488" t="s">
        <v>590</v>
      </c>
      <c r="J78" s="614"/>
      <c r="K78" s="614"/>
      <c r="L78" s="614"/>
      <c r="M78" s="614"/>
      <c r="N78" s="614"/>
      <c r="O78" s="614"/>
      <c r="P78" s="614"/>
      <c r="Q78" s="614"/>
      <c r="R78" s="615"/>
      <c r="S78" s="578"/>
      <c r="T78" s="579"/>
    </row>
    <row r="79" spans="2:23" customFormat="1" ht="27" customHeight="1" x14ac:dyDescent="0.25">
      <c r="B79" s="242"/>
      <c r="C79" s="340"/>
      <c r="D79" s="340"/>
      <c r="E79" s="340"/>
      <c r="F79" s="340"/>
      <c r="G79" s="340"/>
      <c r="H79" s="340"/>
      <c r="I79" s="340"/>
      <c r="J79" s="340"/>
      <c r="K79" s="340"/>
      <c r="L79" s="340"/>
      <c r="M79" s="340"/>
      <c r="N79" s="340"/>
      <c r="O79" s="340"/>
      <c r="P79" s="340"/>
      <c r="Q79" s="340"/>
      <c r="R79" s="340"/>
      <c r="S79" s="340"/>
      <c r="T79" s="243"/>
    </row>
    <row r="80" spans="2:23" customFormat="1" ht="27.75" customHeight="1" x14ac:dyDescent="0.25">
      <c r="B80" s="484" t="s">
        <v>132</v>
      </c>
      <c r="C80" s="485"/>
      <c r="D80" s="485"/>
      <c r="E80" s="485"/>
      <c r="F80" s="485"/>
      <c r="G80" s="485"/>
      <c r="H80" s="485"/>
      <c r="I80" s="485"/>
      <c r="J80" s="485"/>
      <c r="K80" s="485"/>
      <c r="L80" s="485"/>
      <c r="M80" s="485"/>
      <c r="N80" s="485"/>
      <c r="O80" s="485"/>
      <c r="P80" s="485"/>
      <c r="Q80" s="485"/>
      <c r="R80" s="485"/>
      <c r="S80" s="485"/>
      <c r="T80" s="486"/>
    </row>
    <row r="81" spans="2:20" customFormat="1" ht="27.75" customHeight="1" x14ac:dyDescent="0.25">
      <c r="B81" s="106" t="s">
        <v>30</v>
      </c>
      <c r="C81" s="484" t="s">
        <v>133</v>
      </c>
      <c r="D81" s="486"/>
      <c r="E81" s="484" t="s">
        <v>548</v>
      </c>
      <c r="F81" s="485"/>
      <c r="G81" s="485"/>
      <c r="H81" s="485"/>
      <c r="I81" s="486"/>
      <c r="J81" s="484" t="s">
        <v>31</v>
      </c>
      <c r="K81" s="485"/>
      <c r="L81" s="485"/>
      <c r="M81" s="485"/>
      <c r="N81" s="485"/>
      <c r="O81" s="485"/>
      <c r="P81" s="485"/>
      <c r="Q81" s="485"/>
      <c r="R81" s="486"/>
      <c r="S81" s="484" t="s">
        <v>32</v>
      </c>
      <c r="T81" s="486"/>
    </row>
    <row r="82" spans="2:20" customFormat="1" ht="228.6" customHeight="1" x14ac:dyDescent="0.25">
      <c r="B82" s="580" t="s">
        <v>36</v>
      </c>
      <c r="C82" s="325" t="s">
        <v>37</v>
      </c>
      <c r="D82" s="327"/>
      <c r="E82" s="484" t="s">
        <v>549</v>
      </c>
      <c r="F82" s="485"/>
      <c r="G82" s="485"/>
      <c r="H82" s="485"/>
      <c r="I82" s="486"/>
      <c r="J82" s="589" t="s">
        <v>667</v>
      </c>
      <c r="K82" s="590"/>
      <c r="L82" s="590"/>
      <c r="M82" s="590"/>
      <c r="N82" s="590"/>
      <c r="O82" s="590"/>
      <c r="P82" s="590"/>
      <c r="Q82" s="590"/>
      <c r="R82" s="591"/>
      <c r="S82" s="482">
        <v>0.95</v>
      </c>
      <c r="T82" s="483"/>
    </row>
    <row r="83" spans="2:20" customFormat="1" ht="74.099999999999994" customHeight="1" x14ac:dyDescent="0.25">
      <c r="B83" s="581"/>
      <c r="C83" s="372"/>
      <c r="D83" s="374"/>
      <c r="E83" s="484" t="s">
        <v>550</v>
      </c>
      <c r="F83" s="485"/>
      <c r="G83" s="485"/>
      <c r="H83" s="485"/>
      <c r="I83" s="486"/>
      <c r="J83" s="589" t="s">
        <v>486</v>
      </c>
      <c r="K83" s="590"/>
      <c r="L83" s="590"/>
      <c r="M83" s="590"/>
      <c r="N83" s="590"/>
      <c r="O83" s="590"/>
      <c r="P83" s="590"/>
      <c r="Q83" s="590"/>
      <c r="R83" s="591"/>
      <c r="S83" s="482">
        <v>1</v>
      </c>
      <c r="T83" s="483"/>
    </row>
    <row r="84" spans="2:20" customFormat="1" ht="129.75" customHeight="1" x14ac:dyDescent="0.25">
      <c r="B84" s="581"/>
      <c r="C84" s="372"/>
      <c r="D84" s="374"/>
      <c r="E84" s="484" t="s">
        <v>551</v>
      </c>
      <c r="F84" s="485"/>
      <c r="G84" s="485"/>
      <c r="H84" s="485"/>
      <c r="I84" s="486"/>
      <c r="J84" s="589" t="s">
        <v>442</v>
      </c>
      <c r="K84" s="590"/>
      <c r="L84" s="590"/>
      <c r="M84" s="590"/>
      <c r="N84" s="590"/>
      <c r="O84" s="590"/>
      <c r="P84" s="590"/>
      <c r="Q84" s="590"/>
      <c r="R84" s="591"/>
      <c r="S84" s="482">
        <v>1</v>
      </c>
      <c r="T84" s="483"/>
    </row>
    <row r="85" spans="2:20" customFormat="1" ht="56.25" customHeight="1" x14ac:dyDescent="0.25">
      <c r="B85" s="581"/>
      <c r="C85" s="372"/>
      <c r="D85" s="374"/>
      <c r="E85" s="484" t="s">
        <v>552</v>
      </c>
      <c r="F85" s="485"/>
      <c r="G85" s="485"/>
      <c r="H85" s="485"/>
      <c r="I85" s="486"/>
      <c r="J85" s="589" t="s">
        <v>134</v>
      </c>
      <c r="K85" s="590"/>
      <c r="L85" s="590"/>
      <c r="M85" s="590"/>
      <c r="N85" s="590"/>
      <c r="O85" s="590"/>
      <c r="P85" s="590"/>
      <c r="Q85" s="590"/>
      <c r="R85" s="591"/>
      <c r="S85" s="482">
        <v>1</v>
      </c>
      <c r="T85" s="483"/>
    </row>
    <row r="86" spans="2:20" customFormat="1" ht="49.5" customHeight="1" x14ac:dyDescent="0.25">
      <c r="B86" s="581"/>
      <c r="C86" s="372"/>
      <c r="D86" s="374"/>
      <c r="E86" s="484" t="s">
        <v>553</v>
      </c>
      <c r="F86" s="485"/>
      <c r="G86" s="485"/>
      <c r="H86" s="485"/>
      <c r="I86" s="486"/>
      <c r="J86" s="589" t="s">
        <v>135</v>
      </c>
      <c r="K86" s="590"/>
      <c r="L86" s="590"/>
      <c r="M86" s="590"/>
      <c r="N86" s="590"/>
      <c r="O86" s="590"/>
      <c r="P86" s="590"/>
      <c r="Q86" s="590"/>
      <c r="R86" s="591"/>
      <c r="S86" s="482">
        <v>1</v>
      </c>
      <c r="T86" s="483"/>
    </row>
    <row r="87" spans="2:20" customFormat="1" ht="34.5" customHeight="1" x14ac:dyDescent="0.25">
      <c r="B87" s="581"/>
      <c r="C87" s="372"/>
      <c r="D87" s="374"/>
      <c r="E87" s="484" t="s">
        <v>554</v>
      </c>
      <c r="F87" s="485"/>
      <c r="G87" s="485"/>
      <c r="H87" s="485"/>
      <c r="I87" s="486"/>
      <c r="J87" s="589" t="s">
        <v>113</v>
      </c>
      <c r="K87" s="590"/>
      <c r="L87" s="590"/>
      <c r="M87" s="590"/>
      <c r="N87" s="590"/>
      <c r="O87" s="590"/>
      <c r="P87" s="590"/>
      <c r="Q87" s="590"/>
      <c r="R87" s="591"/>
      <c r="S87" s="482">
        <v>1</v>
      </c>
      <c r="T87" s="483"/>
    </row>
    <row r="88" spans="2:20" customFormat="1" ht="127.15" customHeight="1" x14ac:dyDescent="0.25">
      <c r="B88" s="581"/>
      <c r="C88" s="372"/>
      <c r="D88" s="374"/>
      <c r="E88" s="287" t="s">
        <v>555</v>
      </c>
      <c r="F88" s="288"/>
      <c r="G88" s="288"/>
      <c r="H88" s="288"/>
      <c r="I88" s="289"/>
      <c r="J88" s="322" t="s">
        <v>640</v>
      </c>
      <c r="K88" s="323"/>
      <c r="L88" s="323"/>
      <c r="M88" s="323"/>
      <c r="N88" s="323"/>
      <c r="O88" s="323"/>
      <c r="P88" s="323"/>
      <c r="Q88" s="323"/>
      <c r="R88" s="324"/>
      <c r="S88" s="482">
        <v>1</v>
      </c>
      <c r="T88" s="483"/>
    </row>
    <row r="89" spans="2:20" customFormat="1" ht="139.5" customHeight="1" x14ac:dyDescent="0.25">
      <c r="B89" s="582"/>
      <c r="C89" s="328"/>
      <c r="D89" s="330"/>
      <c r="E89" s="287" t="s">
        <v>556</v>
      </c>
      <c r="F89" s="288"/>
      <c r="G89" s="288"/>
      <c r="H89" s="288"/>
      <c r="I89" s="289"/>
      <c r="J89" s="322" t="s">
        <v>641</v>
      </c>
      <c r="K89" s="323"/>
      <c r="L89" s="323"/>
      <c r="M89" s="323"/>
      <c r="N89" s="323"/>
      <c r="O89" s="323"/>
      <c r="P89" s="323"/>
      <c r="Q89" s="323"/>
      <c r="R89" s="324"/>
      <c r="S89" s="482">
        <v>1</v>
      </c>
      <c r="T89" s="483"/>
    </row>
    <row r="90" spans="2:20" customFormat="1" ht="163.5" customHeight="1" x14ac:dyDescent="0.25">
      <c r="B90" s="586" t="s">
        <v>38</v>
      </c>
      <c r="C90" s="325" t="s">
        <v>39</v>
      </c>
      <c r="D90" s="327"/>
      <c r="E90" s="484" t="s">
        <v>557</v>
      </c>
      <c r="F90" s="485"/>
      <c r="G90" s="485"/>
      <c r="H90" s="485"/>
      <c r="I90" s="486"/>
      <c r="J90" s="589" t="s">
        <v>509</v>
      </c>
      <c r="K90" s="590"/>
      <c r="L90" s="590"/>
      <c r="M90" s="590"/>
      <c r="N90" s="590"/>
      <c r="O90" s="590"/>
      <c r="P90" s="590"/>
      <c r="Q90" s="590"/>
      <c r="R90" s="591"/>
      <c r="S90" s="482">
        <v>1</v>
      </c>
      <c r="T90" s="483"/>
    </row>
    <row r="91" spans="2:20" customFormat="1" ht="70.900000000000006" customHeight="1" x14ac:dyDescent="0.25">
      <c r="B91" s="587"/>
      <c r="C91" s="372"/>
      <c r="D91" s="374"/>
      <c r="E91" s="484" t="s">
        <v>558</v>
      </c>
      <c r="F91" s="485"/>
      <c r="G91" s="485"/>
      <c r="H91" s="485"/>
      <c r="I91" s="486"/>
      <c r="J91" s="589" t="s">
        <v>591</v>
      </c>
      <c r="K91" s="590"/>
      <c r="L91" s="590"/>
      <c r="M91" s="590"/>
      <c r="N91" s="590"/>
      <c r="O91" s="590"/>
      <c r="P91" s="590"/>
      <c r="Q91" s="590"/>
      <c r="R91" s="591"/>
      <c r="S91" s="482">
        <v>1</v>
      </c>
      <c r="T91" s="483"/>
    </row>
    <row r="92" spans="2:20" customFormat="1" ht="30" customHeight="1" x14ac:dyDescent="0.25">
      <c r="B92" s="588"/>
      <c r="C92" s="328"/>
      <c r="D92" s="330"/>
      <c r="E92" s="484" t="s">
        <v>552</v>
      </c>
      <c r="F92" s="485"/>
      <c r="G92" s="485"/>
      <c r="H92" s="485"/>
      <c r="I92" s="486"/>
      <c r="J92" s="589" t="s">
        <v>114</v>
      </c>
      <c r="K92" s="590"/>
      <c r="L92" s="590"/>
      <c r="M92" s="590"/>
      <c r="N92" s="590"/>
      <c r="O92" s="590"/>
      <c r="P92" s="590"/>
      <c r="Q92" s="590"/>
      <c r="R92" s="591"/>
      <c r="S92" s="482">
        <v>1</v>
      </c>
      <c r="T92" s="483"/>
    </row>
    <row r="93" spans="2:20" customFormat="1" ht="242.1" customHeight="1" x14ac:dyDescent="0.25">
      <c r="B93" s="580" t="s">
        <v>40</v>
      </c>
      <c r="C93" s="325" t="s">
        <v>41</v>
      </c>
      <c r="D93" s="327"/>
      <c r="E93" s="484" t="s">
        <v>557</v>
      </c>
      <c r="F93" s="485"/>
      <c r="G93" s="485"/>
      <c r="H93" s="485"/>
      <c r="I93" s="486"/>
      <c r="J93" s="322" t="s">
        <v>463</v>
      </c>
      <c r="K93" s="323"/>
      <c r="L93" s="323"/>
      <c r="M93" s="323"/>
      <c r="N93" s="323"/>
      <c r="O93" s="323"/>
      <c r="P93" s="323"/>
      <c r="Q93" s="323"/>
      <c r="R93" s="324"/>
      <c r="S93" s="482">
        <v>0.9</v>
      </c>
      <c r="T93" s="483"/>
    </row>
    <row r="94" spans="2:20" customFormat="1" ht="27.75" customHeight="1" x14ac:dyDescent="0.25">
      <c r="B94" s="581"/>
      <c r="C94" s="372"/>
      <c r="D94" s="374"/>
      <c r="E94" s="484" t="s">
        <v>550</v>
      </c>
      <c r="F94" s="485"/>
      <c r="G94" s="485"/>
      <c r="H94" s="485"/>
      <c r="I94" s="486"/>
      <c r="J94" s="589" t="s">
        <v>449</v>
      </c>
      <c r="K94" s="590"/>
      <c r="L94" s="590"/>
      <c r="M94" s="590"/>
      <c r="N94" s="590"/>
      <c r="O94" s="590"/>
      <c r="P94" s="590"/>
      <c r="Q94" s="590"/>
      <c r="R94" s="591"/>
      <c r="S94" s="482">
        <v>1</v>
      </c>
      <c r="T94" s="483"/>
    </row>
    <row r="95" spans="2:20" customFormat="1" ht="145.15" customHeight="1" x14ac:dyDescent="0.25">
      <c r="B95" s="581"/>
      <c r="C95" s="372"/>
      <c r="D95" s="374"/>
      <c r="E95" s="484" t="s">
        <v>559</v>
      </c>
      <c r="F95" s="485"/>
      <c r="G95" s="485"/>
      <c r="H95" s="485"/>
      <c r="I95" s="486"/>
      <c r="J95" s="322" t="s">
        <v>642</v>
      </c>
      <c r="K95" s="323"/>
      <c r="L95" s="323"/>
      <c r="M95" s="323"/>
      <c r="N95" s="323"/>
      <c r="O95" s="323"/>
      <c r="P95" s="323"/>
      <c r="Q95" s="323"/>
      <c r="R95" s="324"/>
      <c r="S95" s="482">
        <v>0.83</v>
      </c>
      <c r="T95" s="483"/>
    </row>
    <row r="96" spans="2:20" customFormat="1" ht="39" customHeight="1" x14ac:dyDescent="0.25">
      <c r="B96" s="581"/>
      <c r="C96" s="372"/>
      <c r="D96" s="374"/>
      <c r="E96" s="484" t="s">
        <v>560</v>
      </c>
      <c r="F96" s="485"/>
      <c r="G96" s="485"/>
      <c r="H96" s="485"/>
      <c r="I96" s="486"/>
      <c r="J96" s="589" t="s">
        <v>464</v>
      </c>
      <c r="K96" s="590"/>
      <c r="L96" s="590"/>
      <c r="M96" s="590"/>
      <c r="N96" s="590"/>
      <c r="O96" s="590"/>
      <c r="P96" s="590"/>
      <c r="Q96" s="590"/>
      <c r="R96" s="591"/>
      <c r="S96" s="482">
        <v>1</v>
      </c>
      <c r="T96" s="483"/>
    </row>
    <row r="97" spans="1:20" customFormat="1" ht="36.6" customHeight="1" x14ac:dyDescent="0.25">
      <c r="B97" s="581"/>
      <c r="C97" s="372"/>
      <c r="D97" s="374"/>
      <c r="E97" s="484" t="s">
        <v>552</v>
      </c>
      <c r="F97" s="485"/>
      <c r="G97" s="485"/>
      <c r="H97" s="485"/>
      <c r="I97" s="486"/>
      <c r="J97" s="589" t="s">
        <v>455</v>
      </c>
      <c r="K97" s="590"/>
      <c r="L97" s="590"/>
      <c r="M97" s="590"/>
      <c r="N97" s="590"/>
      <c r="O97" s="590"/>
      <c r="P97" s="590"/>
      <c r="Q97" s="590"/>
      <c r="R97" s="591"/>
      <c r="S97" s="482">
        <v>1</v>
      </c>
      <c r="T97" s="483"/>
    </row>
    <row r="98" spans="1:20" customFormat="1" ht="51" customHeight="1" x14ac:dyDescent="0.25">
      <c r="B98" s="581"/>
      <c r="C98" s="372"/>
      <c r="D98" s="374"/>
      <c r="E98" s="484" t="s">
        <v>553</v>
      </c>
      <c r="F98" s="485"/>
      <c r="G98" s="485"/>
      <c r="H98" s="485"/>
      <c r="I98" s="486"/>
      <c r="J98" s="589" t="s">
        <v>115</v>
      </c>
      <c r="K98" s="590"/>
      <c r="L98" s="590"/>
      <c r="M98" s="590"/>
      <c r="N98" s="590"/>
      <c r="O98" s="590"/>
      <c r="P98" s="590"/>
      <c r="Q98" s="590"/>
      <c r="R98" s="591"/>
      <c r="S98" s="482">
        <v>1</v>
      </c>
      <c r="T98" s="483"/>
    </row>
    <row r="99" spans="1:20" customFormat="1" ht="49.15" customHeight="1" x14ac:dyDescent="0.25">
      <c r="B99" s="581"/>
      <c r="C99" s="372"/>
      <c r="D99" s="374"/>
      <c r="E99" s="484" t="s">
        <v>554</v>
      </c>
      <c r="F99" s="485"/>
      <c r="G99" s="485"/>
      <c r="H99" s="485"/>
      <c r="I99" s="486"/>
      <c r="J99" s="589" t="s">
        <v>465</v>
      </c>
      <c r="K99" s="590"/>
      <c r="L99" s="590"/>
      <c r="M99" s="590"/>
      <c r="N99" s="590"/>
      <c r="O99" s="590"/>
      <c r="P99" s="590"/>
      <c r="Q99" s="590"/>
      <c r="R99" s="591"/>
      <c r="S99" s="482">
        <v>1</v>
      </c>
      <c r="T99" s="483"/>
    </row>
    <row r="100" spans="1:20" customFormat="1" ht="49.15" customHeight="1" x14ac:dyDescent="0.25">
      <c r="B100" s="581"/>
      <c r="C100" s="372"/>
      <c r="D100" s="374"/>
      <c r="E100" s="484" t="s">
        <v>561</v>
      </c>
      <c r="F100" s="485"/>
      <c r="G100" s="485"/>
      <c r="H100" s="485"/>
      <c r="I100" s="486"/>
      <c r="J100" s="589" t="s">
        <v>466</v>
      </c>
      <c r="K100" s="590"/>
      <c r="L100" s="590"/>
      <c r="M100" s="590"/>
      <c r="N100" s="590"/>
      <c r="O100" s="590"/>
      <c r="P100" s="590"/>
      <c r="Q100" s="590"/>
      <c r="R100" s="591"/>
      <c r="S100" s="482">
        <v>1</v>
      </c>
      <c r="T100" s="483"/>
    </row>
    <row r="101" spans="1:20" customFormat="1" ht="49.15" customHeight="1" x14ac:dyDescent="0.25">
      <c r="B101" s="582"/>
      <c r="C101" s="328"/>
      <c r="D101" s="330"/>
      <c r="E101" s="484" t="s">
        <v>562</v>
      </c>
      <c r="F101" s="485"/>
      <c r="G101" s="485"/>
      <c r="H101" s="485"/>
      <c r="I101" s="486"/>
      <c r="J101" s="589" t="s">
        <v>467</v>
      </c>
      <c r="K101" s="590"/>
      <c r="L101" s="590"/>
      <c r="M101" s="590"/>
      <c r="N101" s="590"/>
      <c r="O101" s="590"/>
      <c r="P101" s="590"/>
      <c r="Q101" s="590"/>
      <c r="R101" s="591"/>
      <c r="S101" s="482">
        <v>1</v>
      </c>
      <c r="T101" s="483"/>
    </row>
    <row r="102" spans="1:20" ht="17.25" customHeight="1" x14ac:dyDescent="0.2">
      <c r="B102" s="592"/>
      <c r="C102" s="593"/>
      <c r="D102" s="593"/>
      <c r="E102" s="593"/>
      <c r="F102" s="593"/>
      <c r="G102" s="593"/>
      <c r="H102" s="593"/>
      <c r="I102" s="593"/>
      <c r="J102" s="593"/>
      <c r="K102" s="593"/>
      <c r="L102" s="593"/>
      <c r="M102" s="593"/>
      <c r="N102" s="593"/>
      <c r="O102" s="593"/>
      <c r="P102" s="593"/>
      <c r="Q102" s="593"/>
      <c r="R102" s="593"/>
      <c r="S102" s="593"/>
      <c r="T102" s="594"/>
    </row>
    <row r="103" spans="1:20" ht="28.5" customHeight="1" x14ac:dyDescent="0.2">
      <c r="B103" s="596" t="s">
        <v>30</v>
      </c>
      <c r="C103" s="597"/>
      <c r="D103" s="599" t="s">
        <v>862</v>
      </c>
      <c r="E103" s="600"/>
      <c r="F103" s="600"/>
      <c r="G103" s="600"/>
      <c r="H103" s="600"/>
      <c r="I103" s="600"/>
      <c r="J103" s="601"/>
      <c r="K103" s="599" t="s">
        <v>420</v>
      </c>
      <c r="L103" s="600"/>
      <c r="M103" s="600"/>
      <c r="N103" s="600"/>
      <c r="O103" s="600"/>
      <c r="P103" s="600"/>
      <c r="Q103" s="600"/>
      <c r="R103" s="601"/>
      <c r="S103" s="533" t="s">
        <v>4</v>
      </c>
      <c r="T103" s="535"/>
    </row>
    <row r="104" spans="1:20" ht="29.45" customHeight="1" x14ac:dyDescent="0.2">
      <c r="B104" s="598" t="s">
        <v>718</v>
      </c>
      <c r="C104" s="602"/>
      <c r="D104" s="254" t="s">
        <v>1094</v>
      </c>
      <c r="E104" s="254"/>
      <c r="F104" s="254"/>
      <c r="G104" s="254"/>
      <c r="H104" s="254"/>
      <c r="I104" s="254"/>
      <c r="J104" s="254"/>
      <c r="K104" s="595" t="s">
        <v>699</v>
      </c>
      <c r="L104" s="595"/>
      <c r="M104" s="595"/>
      <c r="N104" s="595"/>
      <c r="O104" s="595"/>
      <c r="P104" s="595"/>
      <c r="Q104" s="595"/>
      <c r="R104" s="595"/>
      <c r="S104" s="598">
        <v>44013</v>
      </c>
      <c r="T104" s="598"/>
    </row>
    <row r="105" spans="1:20" ht="37.9" customHeight="1" x14ac:dyDescent="0.2">
      <c r="B105" s="598" t="s">
        <v>1095</v>
      </c>
      <c r="C105" s="602"/>
      <c r="D105" s="254" t="s">
        <v>1096</v>
      </c>
      <c r="E105" s="254"/>
      <c r="F105" s="254"/>
      <c r="G105" s="254"/>
      <c r="H105" s="254"/>
      <c r="I105" s="254"/>
      <c r="J105" s="254"/>
      <c r="K105" s="595" t="s">
        <v>699</v>
      </c>
      <c r="L105" s="595"/>
      <c r="M105" s="595"/>
      <c r="N105" s="595"/>
      <c r="O105" s="595"/>
      <c r="P105" s="595"/>
      <c r="Q105" s="595"/>
      <c r="R105" s="595"/>
      <c r="S105" s="598">
        <v>44014</v>
      </c>
      <c r="T105" s="598"/>
    </row>
    <row r="106" spans="1:20" ht="40.9" customHeight="1" x14ac:dyDescent="0.2">
      <c r="B106" s="598" t="s">
        <v>718</v>
      </c>
      <c r="C106" s="602"/>
      <c r="D106" s="254" t="s">
        <v>1097</v>
      </c>
      <c r="E106" s="254"/>
      <c r="F106" s="254"/>
      <c r="G106" s="254"/>
      <c r="H106" s="254"/>
      <c r="I106" s="254"/>
      <c r="J106" s="254"/>
      <c r="K106" s="595" t="s">
        <v>699</v>
      </c>
      <c r="L106" s="595"/>
      <c r="M106" s="595"/>
      <c r="N106" s="595"/>
      <c r="O106" s="595"/>
      <c r="P106" s="595"/>
      <c r="Q106" s="595"/>
      <c r="R106" s="595"/>
      <c r="S106" s="598">
        <v>44015</v>
      </c>
      <c r="T106" s="598"/>
    </row>
    <row r="107" spans="1:20" ht="40.9" customHeight="1" x14ac:dyDescent="0.2">
      <c r="B107" s="602" t="s">
        <v>718</v>
      </c>
      <c r="C107" s="602"/>
      <c r="D107" s="254" t="s">
        <v>1097</v>
      </c>
      <c r="E107" s="254"/>
      <c r="F107" s="254"/>
      <c r="G107" s="254"/>
      <c r="H107" s="254"/>
      <c r="I107" s="254"/>
      <c r="J107" s="254"/>
      <c r="K107" s="595" t="s">
        <v>699</v>
      </c>
      <c r="L107" s="595"/>
      <c r="M107" s="595"/>
      <c r="N107" s="595"/>
      <c r="O107" s="595"/>
      <c r="P107" s="595"/>
      <c r="Q107" s="595"/>
      <c r="R107" s="595"/>
      <c r="S107" s="598">
        <v>44016</v>
      </c>
      <c r="T107" s="598"/>
    </row>
    <row r="108" spans="1:20" ht="46.15" customHeight="1" x14ac:dyDescent="0.2">
      <c r="B108" s="602" t="s">
        <v>718</v>
      </c>
      <c r="C108" s="602"/>
      <c r="D108" s="254" t="s">
        <v>1098</v>
      </c>
      <c r="E108" s="254"/>
      <c r="F108" s="254"/>
      <c r="G108" s="254"/>
      <c r="H108" s="254"/>
      <c r="I108" s="254"/>
      <c r="J108" s="254"/>
      <c r="K108" s="595" t="s">
        <v>699</v>
      </c>
      <c r="L108" s="595"/>
      <c r="M108" s="595"/>
      <c r="N108" s="595"/>
      <c r="O108" s="595"/>
      <c r="P108" s="595"/>
      <c r="Q108" s="595"/>
      <c r="R108" s="595"/>
      <c r="S108" s="598">
        <v>44018</v>
      </c>
      <c r="T108" s="598"/>
    </row>
    <row r="109" spans="1:20" ht="42" customHeight="1" x14ac:dyDescent="0.2">
      <c r="B109" s="602" t="s">
        <v>718</v>
      </c>
      <c r="C109" s="602"/>
      <c r="D109" s="254" t="s">
        <v>1099</v>
      </c>
      <c r="E109" s="254"/>
      <c r="F109" s="254"/>
      <c r="G109" s="254"/>
      <c r="H109" s="254"/>
      <c r="I109" s="254"/>
      <c r="J109" s="254"/>
      <c r="K109" s="595" t="s">
        <v>699</v>
      </c>
      <c r="L109" s="595"/>
      <c r="M109" s="595"/>
      <c r="N109" s="595"/>
      <c r="O109" s="595"/>
      <c r="P109" s="595"/>
      <c r="Q109" s="595"/>
      <c r="R109" s="595"/>
      <c r="S109" s="598">
        <v>44019</v>
      </c>
      <c r="T109" s="598"/>
    </row>
    <row r="110" spans="1:20" ht="30.6" customHeight="1" x14ac:dyDescent="0.2">
      <c r="B110" s="185"/>
      <c r="C110" s="186"/>
      <c r="D110" s="187"/>
      <c r="E110" s="187"/>
      <c r="F110" s="187"/>
      <c r="G110" s="187"/>
      <c r="H110" s="187"/>
      <c r="I110" s="187"/>
      <c r="J110" s="187"/>
      <c r="K110" s="188"/>
      <c r="L110" s="188"/>
      <c r="M110" s="188"/>
      <c r="N110" s="188"/>
      <c r="O110" s="188"/>
      <c r="P110" s="188"/>
      <c r="Q110" s="188"/>
      <c r="R110" s="188"/>
      <c r="S110" s="189"/>
      <c r="T110" s="190"/>
    </row>
    <row r="111" spans="1:20" ht="25.9" customHeight="1" x14ac:dyDescent="0.2">
      <c r="A111" s="2"/>
      <c r="B111" s="609" t="s">
        <v>42</v>
      </c>
      <c r="C111" s="610"/>
      <c r="D111" s="610"/>
      <c r="E111" s="610"/>
      <c r="F111" s="610"/>
      <c r="G111" s="610"/>
      <c r="H111" s="610"/>
      <c r="I111" s="610"/>
      <c r="J111" s="610"/>
      <c r="K111" s="610"/>
      <c r="L111" s="610"/>
      <c r="M111" s="610"/>
      <c r="N111" s="610"/>
      <c r="O111" s="610"/>
      <c r="P111" s="610"/>
      <c r="Q111" s="610"/>
      <c r="R111" s="610"/>
      <c r="S111" s="610"/>
      <c r="T111" s="611"/>
    </row>
    <row r="112" spans="1:20" ht="24.6" customHeight="1" x14ac:dyDescent="0.2">
      <c r="A112" s="2"/>
      <c r="B112" s="533" t="s">
        <v>43</v>
      </c>
      <c r="C112" s="534"/>
      <c r="D112" s="534"/>
      <c r="E112" s="535"/>
      <c r="F112" s="133" t="s">
        <v>30</v>
      </c>
      <c r="G112" s="533" t="s">
        <v>44</v>
      </c>
      <c r="H112" s="534"/>
      <c r="I112" s="534"/>
      <c r="J112" s="534"/>
      <c r="K112" s="534"/>
      <c r="L112" s="534"/>
      <c r="M112" s="534"/>
      <c r="N112" s="534"/>
      <c r="O112" s="534"/>
      <c r="P112" s="534"/>
      <c r="Q112" s="534"/>
      <c r="R112" s="535"/>
      <c r="S112" s="533" t="s">
        <v>4</v>
      </c>
      <c r="T112" s="535"/>
    </row>
    <row r="113" spans="1:20" ht="37.9" customHeight="1" x14ac:dyDescent="0.2">
      <c r="A113" s="2"/>
      <c r="B113" s="244" t="s">
        <v>757</v>
      </c>
      <c r="C113" s="244"/>
      <c r="D113" s="244"/>
      <c r="E113" s="244"/>
      <c r="F113" s="203">
        <v>4</v>
      </c>
      <c r="G113" s="254" t="s">
        <v>780</v>
      </c>
      <c r="H113" s="254"/>
      <c r="I113" s="254"/>
      <c r="J113" s="254"/>
      <c r="K113" s="254"/>
      <c r="L113" s="254"/>
      <c r="M113" s="254"/>
      <c r="N113" s="254"/>
      <c r="O113" s="254"/>
      <c r="P113" s="254"/>
      <c r="Q113" s="254"/>
      <c r="R113" s="254"/>
      <c r="S113" s="598">
        <v>44019</v>
      </c>
      <c r="T113" s="598"/>
    </row>
    <row r="114" spans="1:20" ht="37.9" customHeight="1" x14ac:dyDescent="0.2">
      <c r="A114" s="2"/>
      <c r="B114" s="244" t="s">
        <v>857</v>
      </c>
      <c r="C114" s="244"/>
      <c r="D114" s="244"/>
      <c r="E114" s="244"/>
      <c r="F114" s="203" t="s">
        <v>34</v>
      </c>
      <c r="G114" s="254" t="s">
        <v>858</v>
      </c>
      <c r="H114" s="254"/>
      <c r="I114" s="254"/>
      <c r="J114" s="254"/>
      <c r="K114" s="254"/>
      <c r="L114" s="254"/>
      <c r="M114" s="254"/>
      <c r="N114" s="254"/>
      <c r="O114" s="254"/>
      <c r="P114" s="254"/>
      <c r="Q114" s="254"/>
      <c r="R114" s="254"/>
      <c r="S114" s="598">
        <v>44018</v>
      </c>
      <c r="T114" s="598"/>
    </row>
    <row r="115" spans="1:20" ht="37.9" customHeight="1" x14ac:dyDescent="0.2">
      <c r="A115" s="2"/>
      <c r="B115" s="244" t="s">
        <v>895</v>
      </c>
      <c r="C115" s="244"/>
      <c r="D115" s="244"/>
      <c r="E115" s="244"/>
      <c r="F115" s="203">
        <v>2</v>
      </c>
      <c r="G115" s="254" t="s">
        <v>1056</v>
      </c>
      <c r="H115" s="254"/>
      <c r="I115" s="254"/>
      <c r="J115" s="254"/>
      <c r="K115" s="254"/>
      <c r="L115" s="254"/>
      <c r="M115" s="254"/>
      <c r="N115" s="254"/>
      <c r="O115" s="254"/>
      <c r="P115" s="254"/>
      <c r="Q115" s="254"/>
      <c r="R115" s="254"/>
      <c r="S115" s="598">
        <v>44020</v>
      </c>
      <c r="T115" s="598"/>
    </row>
    <row r="116" spans="1:20" ht="37.9" customHeight="1" x14ac:dyDescent="0.2">
      <c r="A116" s="2"/>
      <c r="B116" s="244" t="s">
        <v>859</v>
      </c>
      <c r="C116" s="244"/>
      <c r="D116" s="244"/>
      <c r="E116" s="244"/>
      <c r="F116" s="203" t="s">
        <v>34</v>
      </c>
      <c r="G116" s="254" t="s">
        <v>1057</v>
      </c>
      <c r="H116" s="254"/>
      <c r="I116" s="254"/>
      <c r="J116" s="254"/>
      <c r="K116" s="254"/>
      <c r="L116" s="254"/>
      <c r="M116" s="254"/>
      <c r="N116" s="254"/>
      <c r="O116" s="254"/>
      <c r="P116" s="254"/>
      <c r="Q116" s="254"/>
      <c r="R116" s="254"/>
      <c r="S116" s="598">
        <v>44014</v>
      </c>
      <c r="T116" s="598"/>
    </row>
    <row r="117" spans="1:20" ht="15" customHeight="1" x14ac:dyDescent="0.2">
      <c r="B117" s="67"/>
      <c r="C117" s="62"/>
      <c r="D117" s="62"/>
      <c r="E117" s="62"/>
      <c r="F117" s="62"/>
      <c r="G117" s="62"/>
      <c r="H117" s="62"/>
      <c r="I117" s="62"/>
      <c r="J117" s="62"/>
      <c r="K117" s="62"/>
      <c r="L117" s="62"/>
      <c r="M117" s="62"/>
      <c r="N117" s="62"/>
      <c r="O117" s="62"/>
      <c r="P117" s="62"/>
      <c r="Q117" s="62"/>
      <c r="R117" s="62"/>
      <c r="S117" s="62"/>
      <c r="T117" s="63"/>
    </row>
    <row r="118" spans="1:20" ht="25.5" customHeight="1" x14ac:dyDescent="0.2">
      <c r="B118" s="430" t="s">
        <v>433</v>
      </c>
      <c r="C118" s="431"/>
      <c r="D118" s="431"/>
      <c r="E118" s="431"/>
      <c r="F118" s="431"/>
      <c r="G118" s="431"/>
      <c r="H118" s="431"/>
      <c r="I118" s="431"/>
      <c r="J118" s="431"/>
      <c r="K118" s="431"/>
      <c r="L118" s="431"/>
      <c r="M118" s="431"/>
      <c r="N118" s="431"/>
      <c r="O118" s="431"/>
      <c r="P118" s="431"/>
      <c r="Q118" s="431"/>
      <c r="R118" s="431"/>
      <c r="S118" s="431"/>
      <c r="T118" s="432"/>
    </row>
    <row r="119" spans="1:20" ht="34.9" customHeight="1" x14ac:dyDescent="0.2">
      <c r="B119" s="457" t="s">
        <v>45</v>
      </c>
      <c r="C119" s="458"/>
      <c r="D119" s="533" t="s">
        <v>563</v>
      </c>
      <c r="E119" s="534"/>
      <c r="F119" s="534"/>
      <c r="G119" s="534"/>
      <c r="H119" s="534"/>
      <c r="I119" s="534"/>
      <c r="J119" s="535"/>
      <c r="K119" s="533" t="s">
        <v>46</v>
      </c>
      <c r="L119" s="534"/>
      <c r="M119" s="534"/>
      <c r="N119" s="534"/>
      <c r="O119" s="534"/>
      <c r="P119" s="534"/>
      <c r="Q119" s="534"/>
      <c r="R119" s="535"/>
      <c r="S119" s="533" t="s">
        <v>4</v>
      </c>
      <c r="T119" s="535"/>
    </row>
    <row r="120" spans="1:20" ht="30" customHeight="1" x14ac:dyDescent="0.2">
      <c r="B120" s="242" t="s">
        <v>481</v>
      </c>
      <c r="C120" s="243"/>
      <c r="D120" s="603" t="s">
        <v>564</v>
      </c>
      <c r="E120" s="604"/>
      <c r="F120" s="604"/>
      <c r="G120" s="604"/>
      <c r="H120" s="604"/>
      <c r="I120" s="604"/>
      <c r="J120" s="605"/>
      <c r="K120" s="606" t="s">
        <v>482</v>
      </c>
      <c r="L120" s="607"/>
      <c r="M120" s="607"/>
      <c r="N120" s="607"/>
      <c r="O120" s="607"/>
      <c r="P120" s="607"/>
      <c r="Q120" s="607"/>
      <c r="R120" s="608"/>
      <c r="S120" s="620" t="s">
        <v>1060</v>
      </c>
      <c r="T120" s="621"/>
    </row>
    <row r="121" spans="1:20" ht="47.45" customHeight="1" x14ac:dyDescent="0.2">
      <c r="B121" s="242" t="s">
        <v>9</v>
      </c>
      <c r="C121" s="243"/>
      <c r="D121" s="606" t="s">
        <v>1061</v>
      </c>
      <c r="E121" s="607"/>
      <c r="F121" s="607"/>
      <c r="G121" s="607"/>
      <c r="H121" s="607"/>
      <c r="I121" s="607"/>
      <c r="J121" s="608"/>
      <c r="K121" s="606" t="s">
        <v>1062</v>
      </c>
      <c r="L121" s="607"/>
      <c r="M121" s="607"/>
      <c r="N121" s="607"/>
      <c r="O121" s="607"/>
      <c r="P121" s="607"/>
      <c r="Q121" s="607"/>
      <c r="R121" s="608"/>
      <c r="S121" s="620">
        <v>44014</v>
      </c>
      <c r="T121" s="621"/>
    </row>
    <row r="122" spans="1:20" ht="62.45" customHeight="1" x14ac:dyDescent="0.2">
      <c r="B122" s="242" t="s">
        <v>481</v>
      </c>
      <c r="C122" s="243"/>
      <c r="D122" s="606" t="s">
        <v>1063</v>
      </c>
      <c r="E122" s="607"/>
      <c r="F122" s="607"/>
      <c r="G122" s="607"/>
      <c r="H122" s="607"/>
      <c r="I122" s="607"/>
      <c r="J122" s="608"/>
      <c r="K122" s="606" t="s">
        <v>1064</v>
      </c>
      <c r="L122" s="607"/>
      <c r="M122" s="607"/>
      <c r="N122" s="607"/>
      <c r="O122" s="607"/>
      <c r="P122" s="607"/>
      <c r="Q122" s="607"/>
      <c r="R122" s="608"/>
      <c r="S122" s="620">
        <v>44014</v>
      </c>
      <c r="T122" s="621"/>
    </row>
    <row r="123" spans="1:20" ht="50.45" customHeight="1" x14ac:dyDescent="0.2">
      <c r="B123" s="242" t="s">
        <v>481</v>
      </c>
      <c r="C123" s="243"/>
      <c r="D123" s="606" t="s">
        <v>1065</v>
      </c>
      <c r="E123" s="607"/>
      <c r="F123" s="607"/>
      <c r="G123" s="607"/>
      <c r="H123" s="607"/>
      <c r="I123" s="607"/>
      <c r="J123" s="608"/>
      <c r="K123" s="606" t="s">
        <v>1064</v>
      </c>
      <c r="L123" s="607"/>
      <c r="M123" s="607"/>
      <c r="N123" s="607"/>
      <c r="O123" s="607"/>
      <c r="P123" s="607"/>
      <c r="Q123" s="607"/>
      <c r="R123" s="608"/>
      <c r="S123" s="620">
        <v>44014</v>
      </c>
      <c r="T123" s="621"/>
    </row>
    <row r="124" spans="1:20" ht="63.6" customHeight="1" x14ac:dyDescent="0.2">
      <c r="B124" s="242" t="s">
        <v>481</v>
      </c>
      <c r="C124" s="243"/>
      <c r="D124" s="606" t="s">
        <v>1066</v>
      </c>
      <c r="E124" s="607"/>
      <c r="F124" s="607"/>
      <c r="G124" s="607"/>
      <c r="H124" s="607"/>
      <c r="I124" s="607"/>
      <c r="J124" s="608"/>
      <c r="K124" s="606" t="s">
        <v>1067</v>
      </c>
      <c r="L124" s="607"/>
      <c r="M124" s="607"/>
      <c r="N124" s="607"/>
      <c r="O124" s="607"/>
      <c r="P124" s="607"/>
      <c r="Q124" s="607"/>
      <c r="R124" s="608"/>
      <c r="S124" s="620">
        <v>44014</v>
      </c>
      <c r="T124" s="621"/>
    </row>
    <row r="125" spans="1:20" ht="48" customHeight="1" x14ac:dyDescent="0.2">
      <c r="B125" s="242" t="s">
        <v>1068</v>
      </c>
      <c r="C125" s="243"/>
      <c r="D125" s="606" t="s">
        <v>1069</v>
      </c>
      <c r="E125" s="607"/>
      <c r="F125" s="607"/>
      <c r="G125" s="607"/>
      <c r="H125" s="607"/>
      <c r="I125" s="607"/>
      <c r="J125" s="608"/>
      <c r="K125" s="606" t="s">
        <v>1070</v>
      </c>
      <c r="L125" s="607"/>
      <c r="M125" s="607"/>
      <c r="N125" s="607"/>
      <c r="O125" s="607"/>
      <c r="P125" s="607"/>
      <c r="Q125" s="607"/>
      <c r="R125" s="608"/>
      <c r="S125" s="620">
        <v>44015</v>
      </c>
      <c r="T125" s="621"/>
    </row>
    <row r="126" spans="1:20" ht="30" customHeight="1" x14ac:dyDescent="0.2">
      <c r="B126" s="242" t="s">
        <v>10</v>
      </c>
      <c r="C126" s="243"/>
      <c r="D126" s="606" t="s">
        <v>1071</v>
      </c>
      <c r="E126" s="607"/>
      <c r="F126" s="607"/>
      <c r="G126" s="607"/>
      <c r="H126" s="607"/>
      <c r="I126" s="607"/>
      <c r="J126" s="608"/>
      <c r="K126" s="606" t="s">
        <v>1072</v>
      </c>
      <c r="L126" s="607"/>
      <c r="M126" s="607"/>
      <c r="N126" s="607"/>
      <c r="O126" s="607"/>
      <c r="P126" s="607"/>
      <c r="Q126" s="607"/>
      <c r="R126" s="608"/>
      <c r="S126" s="620">
        <v>44015</v>
      </c>
      <c r="T126" s="621"/>
    </row>
    <row r="127" spans="1:20" ht="30" customHeight="1" x14ac:dyDescent="0.2">
      <c r="B127" s="242" t="s">
        <v>10</v>
      </c>
      <c r="C127" s="243"/>
      <c r="D127" s="606" t="s">
        <v>1082</v>
      </c>
      <c r="E127" s="607"/>
      <c r="F127" s="607"/>
      <c r="G127" s="607"/>
      <c r="H127" s="607"/>
      <c r="I127" s="607"/>
      <c r="J127" s="608"/>
      <c r="K127" s="606" t="s">
        <v>1073</v>
      </c>
      <c r="L127" s="607"/>
      <c r="M127" s="607"/>
      <c r="N127" s="607"/>
      <c r="O127" s="607"/>
      <c r="P127" s="607"/>
      <c r="Q127" s="607"/>
      <c r="R127" s="608"/>
      <c r="S127" s="620">
        <v>44018</v>
      </c>
      <c r="T127" s="621"/>
    </row>
    <row r="128" spans="1:20" ht="49.9" customHeight="1" x14ac:dyDescent="0.2">
      <c r="B128" s="242" t="s">
        <v>481</v>
      </c>
      <c r="C128" s="243"/>
      <c r="D128" s="606" t="s">
        <v>1074</v>
      </c>
      <c r="E128" s="607"/>
      <c r="F128" s="607"/>
      <c r="G128" s="607"/>
      <c r="H128" s="607"/>
      <c r="I128" s="607"/>
      <c r="J128" s="608"/>
      <c r="K128" s="606" t="s">
        <v>1075</v>
      </c>
      <c r="L128" s="607"/>
      <c r="M128" s="607"/>
      <c r="N128" s="607"/>
      <c r="O128" s="607"/>
      <c r="P128" s="607"/>
      <c r="Q128" s="607"/>
      <c r="R128" s="608"/>
      <c r="S128" s="620">
        <v>44019</v>
      </c>
      <c r="T128" s="621"/>
    </row>
    <row r="129" spans="2:20" ht="30.6" customHeight="1" x14ac:dyDescent="0.2">
      <c r="B129" s="242" t="s">
        <v>9</v>
      </c>
      <c r="C129" s="243"/>
      <c r="D129" s="606" t="s">
        <v>1076</v>
      </c>
      <c r="E129" s="607"/>
      <c r="F129" s="607"/>
      <c r="G129" s="607"/>
      <c r="H129" s="607"/>
      <c r="I129" s="607"/>
      <c r="J129" s="608"/>
      <c r="K129" s="606" t="s">
        <v>1077</v>
      </c>
      <c r="L129" s="607"/>
      <c r="M129" s="607"/>
      <c r="N129" s="607"/>
      <c r="O129" s="607"/>
      <c r="P129" s="607"/>
      <c r="Q129" s="607"/>
      <c r="R129" s="608"/>
      <c r="S129" s="620">
        <v>44019</v>
      </c>
      <c r="T129" s="621"/>
    </row>
    <row r="130" spans="2:20" ht="30.6" customHeight="1" x14ac:dyDescent="0.2">
      <c r="B130" s="242" t="s">
        <v>10</v>
      </c>
      <c r="C130" s="243"/>
      <c r="D130" s="606" t="s">
        <v>1078</v>
      </c>
      <c r="E130" s="607"/>
      <c r="F130" s="607"/>
      <c r="G130" s="607"/>
      <c r="H130" s="607"/>
      <c r="I130" s="607"/>
      <c r="J130" s="608"/>
      <c r="K130" s="606" t="s">
        <v>1079</v>
      </c>
      <c r="L130" s="607"/>
      <c r="M130" s="607"/>
      <c r="N130" s="607"/>
      <c r="O130" s="607"/>
      <c r="P130" s="607"/>
      <c r="Q130" s="607"/>
      <c r="R130" s="608"/>
      <c r="S130" s="620">
        <v>44019</v>
      </c>
      <c r="T130" s="621"/>
    </row>
    <row r="131" spans="2:20" ht="30" customHeight="1" x14ac:dyDescent="0.2">
      <c r="B131" s="242" t="s">
        <v>9</v>
      </c>
      <c r="C131" s="243"/>
      <c r="D131" s="606" t="s">
        <v>1080</v>
      </c>
      <c r="E131" s="607"/>
      <c r="F131" s="607"/>
      <c r="G131" s="607"/>
      <c r="H131" s="607"/>
      <c r="I131" s="607"/>
      <c r="J131" s="608"/>
      <c r="K131" s="606" t="s">
        <v>1081</v>
      </c>
      <c r="L131" s="607"/>
      <c r="M131" s="607"/>
      <c r="N131" s="607"/>
      <c r="O131" s="607"/>
      <c r="P131" s="607"/>
      <c r="Q131" s="607"/>
      <c r="R131" s="608"/>
      <c r="S131" s="620">
        <v>44019</v>
      </c>
      <c r="T131" s="621"/>
    </row>
    <row r="132" spans="2:20" ht="33.6" customHeight="1" x14ac:dyDescent="0.2">
      <c r="B132" s="242" t="s">
        <v>481</v>
      </c>
      <c r="C132" s="243"/>
      <c r="D132" s="603" t="s">
        <v>685</v>
      </c>
      <c r="E132" s="604"/>
      <c r="F132" s="604"/>
      <c r="G132" s="604"/>
      <c r="H132" s="604"/>
      <c r="I132" s="604"/>
      <c r="J132" s="605"/>
      <c r="K132" s="606" t="s">
        <v>686</v>
      </c>
      <c r="L132" s="607"/>
      <c r="M132" s="607"/>
      <c r="N132" s="607"/>
      <c r="O132" s="607"/>
      <c r="P132" s="607"/>
      <c r="Q132" s="607"/>
      <c r="R132" s="608"/>
      <c r="S132" s="620" t="s">
        <v>1060</v>
      </c>
      <c r="T132" s="621"/>
    </row>
    <row r="133" spans="2:20" s="3" customFormat="1" ht="22.5" customHeight="1" x14ac:dyDescent="0.2">
      <c r="B133" s="623" t="s">
        <v>47</v>
      </c>
      <c r="C133" s="624"/>
      <c r="D133" s="624"/>
      <c r="E133" s="624"/>
      <c r="F133" s="624"/>
      <c r="G133" s="624"/>
      <c r="H133" s="624"/>
      <c r="I133" s="624"/>
      <c r="J133" s="624"/>
      <c r="K133" s="624"/>
      <c r="L133" s="624"/>
      <c r="M133" s="624"/>
      <c r="N133" s="624"/>
      <c r="O133" s="624"/>
      <c r="P133" s="624"/>
      <c r="Q133" s="624"/>
      <c r="R133" s="624"/>
      <c r="S133" s="624"/>
      <c r="T133" s="625"/>
    </row>
    <row r="134" spans="2:20" s="6" customFormat="1" ht="22.5" customHeight="1" x14ac:dyDescent="0.2">
      <c r="B134" s="375" t="s">
        <v>48</v>
      </c>
      <c r="C134" s="376"/>
      <c r="D134" s="376"/>
      <c r="E134" s="376"/>
      <c r="F134" s="376"/>
      <c r="G134" s="376"/>
      <c r="H134" s="376"/>
      <c r="I134" s="376"/>
      <c r="J134" s="376"/>
      <c r="K134" s="376"/>
      <c r="L134" s="376"/>
      <c r="M134" s="376"/>
      <c r="N134" s="376"/>
      <c r="O134" s="376"/>
      <c r="P134" s="376"/>
      <c r="Q134" s="376"/>
      <c r="R134" s="376"/>
      <c r="S134" s="376"/>
      <c r="T134" s="377"/>
    </row>
    <row r="135" spans="2:20" s="7" customFormat="1" ht="47.1" customHeight="1" x14ac:dyDescent="0.25">
      <c r="B135" s="248" t="s">
        <v>565</v>
      </c>
      <c r="C135" s="249"/>
      <c r="D135" s="249"/>
      <c r="E135" s="249"/>
      <c r="F135" s="249"/>
      <c r="G135" s="249"/>
      <c r="H135" s="249"/>
      <c r="I135" s="249"/>
      <c r="J135" s="249"/>
      <c r="K135" s="249"/>
      <c r="L135" s="249"/>
      <c r="M135" s="249"/>
      <c r="N135" s="249"/>
      <c r="O135" s="249"/>
      <c r="P135" s="249"/>
      <c r="Q135" s="249"/>
      <c r="R135" s="249"/>
      <c r="S135" s="249"/>
      <c r="T135" s="250"/>
    </row>
    <row r="136" spans="2:20" s="6" customFormat="1" ht="22.5" customHeight="1" x14ac:dyDescent="0.2">
      <c r="B136" s="315"/>
      <c r="C136" s="626"/>
      <c r="D136" s="626"/>
      <c r="E136" s="626"/>
      <c r="F136" s="626"/>
      <c r="G136" s="626"/>
      <c r="H136" s="626"/>
      <c r="I136" s="626"/>
      <c r="J136" s="626"/>
      <c r="K136" s="626"/>
      <c r="L136" s="626"/>
      <c r="M136" s="626"/>
      <c r="N136" s="626"/>
      <c r="O136" s="626"/>
      <c r="P136" s="626"/>
      <c r="Q136" s="626"/>
      <c r="R136" s="626"/>
      <c r="S136" s="626"/>
      <c r="T136" s="316"/>
    </row>
    <row r="137" spans="2:20" s="6" customFormat="1" ht="22.5" customHeight="1" x14ac:dyDescent="0.2">
      <c r="B137" s="382" t="s">
        <v>49</v>
      </c>
      <c r="C137" s="383"/>
      <c r="D137" s="383"/>
      <c r="E137" s="383"/>
      <c r="F137" s="383"/>
      <c r="G137" s="383"/>
      <c r="H137" s="383"/>
      <c r="I137" s="383"/>
      <c r="J137" s="383"/>
      <c r="K137" s="383"/>
      <c r="L137" s="383"/>
      <c r="M137" s="383"/>
      <c r="N137" s="383"/>
      <c r="O137" s="383"/>
      <c r="P137" s="383"/>
      <c r="Q137" s="383"/>
      <c r="R137" s="383"/>
      <c r="S137" s="383"/>
      <c r="T137" s="384"/>
    </row>
    <row r="138" spans="2:20" s="6" customFormat="1" ht="22.5" customHeight="1" x14ac:dyDescent="0.2">
      <c r="B138" s="396" t="s">
        <v>50</v>
      </c>
      <c r="C138" s="396"/>
      <c r="D138" s="530" t="s">
        <v>566</v>
      </c>
      <c r="E138" s="531"/>
      <c r="F138" s="531"/>
      <c r="G138" s="531"/>
      <c r="H138" s="531"/>
      <c r="I138" s="531"/>
      <c r="J138" s="532"/>
      <c r="K138" s="545" t="s">
        <v>25</v>
      </c>
      <c r="L138" s="545"/>
      <c r="M138" s="545"/>
      <c r="N138" s="545"/>
      <c r="O138" s="545"/>
      <c r="P138" s="545"/>
      <c r="Q138" s="545"/>
      <c r="R138" s="545"/>
      <c r="S138" s="530" t="s">
        <v>51</v>
      </c>
      <c r="T138" s="532"/>
    </row>
    <row r="139" spans="2:20" s="6" customFormat="1" ht="277.89999999999998" customHeight="1" x14ac:dyDescent="0.2">
      <c r="B139" s="241" t="s">
        <v>52</v>
      </c>
      <c r="C139" s="241"/>
      <c r="D139" s="617" t="s">
        <v>567</v>
      </c>
      <c r="E139" s="618"/>
      <c r="F139" s="618"/>
      <c r="G139" s="618"/>
      <c r="H139" s="618"/>
      <c r="I139" s="618"/>
      <c r="J139" s="619"/>
      <c r="K139" s="616" t="s">
        <v>594</v>
      </c>
      <c r="L139" s="616"/>
      <c r="M139" s="616"/>
      <c r="N139" s="616"/>
      <c r="O139" s="616"/>
      <c r="P139" s="616"/>
      <c r="Q139" s="616"/>
      <c r="R139" s="616"/>
      <c r="S139" s="310" t="s">
        <v>595</v>
      </c>
      <c r="T139" s="311"/>
    </row>
    <row r="140" spans="2:20" s="6" customFormat="1" ht="126.75" customHeight="1" x14ac:dyDescent="0.2">
      <c r="B140" s="241" t="s">
        <v>53</v>
      </c>
      <c r="C140" s="241"/>
      <c r="D140" s="251" t="s">
        <v>568</v>
      </c>
      <c r="E140" s="252"/>
      <c r="F140" s="252"/>
      <c r="G140" s="252"/>
      <c r="H140" s="252"/>
      <c r="I140" s="252"/>
      <c r="J140" s="253"/>
      <c r="K140" s="270" t="s">
        <v>54</v>
      </c>
      <c r="L140" s="270"/>
      <c r="M140" s="270"/>
      <c r="N140" s="270"/>
      <c r="O140" s="270"/>
      <c r="P140" s="270"/>
      <c r="Q140" s="270"/>
      <c r="R140" s="270"/>
      <c r="S140" s="310" t="s">
        <v>595</v>
      </c>
      <c r="T140" s="311"/>
    </row>
    <row r="141" spans="2:20" s="6" customFormat="1" ht="82.5" customHeight="1" x14ac:dyDescent="0.2">
      <c r="B141" s="241" t="s">
        <v>55</v>
      </c>
      <c r="C141" s="241"/>
      <c r="D141" s="251" t="s">
        <v>569</v>
      </c>
      <c r="E141" s="252"/>
      <c r="F141" s="252"/>
      <c r="G141" s="252"/>
      <c r="H141" s="252"/>
      <c r="I141" s="252"/>
      <c r="J141" s="253"/>
      <c r="K141" s="270" t="s">
        <v>56</v>
      </c>
      <c r="L141" s="270"/>
      <c r="M141" s="270"/>
      <c r="N141" s="270"/>
      <c r="O141" s="270"/>
      <c r="P141" s="270"/>
      <c r="Q141" s="270"/>
      <c r="R141" s="270"/>
      <c r="S141" s="612" t="s">
        <v>57</v>
      </c>
      <c r="T141" s="613"/>
    </row>
    <row r="142" spans="2:20" s="6" customFormat="1" ht="329.25" customHeight="1" x14ac:dyDescent="0.2">
      <c r="B142" s="241" t="s">
        <v>22</v>
      </c>
      <c r="C142" s="241"/>
      <c r="D142" s="251" t="s">
        <v>570</v>
      </c>
      <c r="E142" s="252"/>
      <c r="F142" s="252"/>
      <c r="G142" s="252"/>
      <c r="H142" s="252"/>
      <c r="I142" s="252"/>
      <c r="J142" s="253"/>
      <c r="K142" s="254" t="s">
        <v>117</v>
      </c>
      <c r="L142" s="255"/>
      <c r="M142" s="255"/>
      <c r="N142" s="255"/>
      <c r="O142" s="255"/>
      <c r="P142" s="255"/>
      <c r="Q142" s="255"/>
      <c r="R142" s="255"/>
      <c r="S142" s="612" t="s">
        <v>57</v>
      </c>
      <c r="T142" s="613"/>
    </row>
    <row r="143" spans="2:20" s="6" customFormat="1" ht="158.1" customHeight="1" x14ac:dyDescent="0.2">
      <c r="B143" s="241" t="s">
        <v>58</v>
      </c>
      <c r="C143" s="241"/>
      <c r="D143" s="251" t="s">
        <v>571</v>
      </c>
      <c r="E143" s="252"/>
      <c r="F143" s="252"/>
      <c r="G143" s="252"/>
      <c r="H143" s="252"/>
      <c r="I143" s="252"/>
      <c r="J143" s="253"/>
      <c r="K143" s="270" t="s">
        <v>59</v>
      </c>
      <c r="L143" s="270"/>
      <c r="M143" s="270"/>
      <c r="N143" s="270"/>
      <c r="O143" s="270"/>
      <c r="P143" s="270"/>
      <c r="Q143" s="270"/>
      <c r="R143" s="270"/>
      <c r="S143" s="310" t="s">
        <v>60</v>
      </c>
      <c r="T143" s="311"/>
    </row>
    <row r="144" spans="2:20" s="6" customFormat="1" ht="22.5" customHeight="1" x14ac:dyDescent="0.2">
      <c r="B144" s="287"/>
      <c r="C144" s="288"/>
      <c r="D144" s="288"/>
      <c r="E144" s="288"/>
      <c r="F144" s="288"/>
      <c r="G144" s="288"/>
      <c r="H144" s="288"/>
      <c r="I144" s="288"/>
      <c r="J144" s="288"/>
      <c r="K144" s="288"/>
      <c r="L144" s="288"/>
      <c r="M144" s="288"/>
      <c r="N144" s="288"/>
      <c r="O144" s="288"/>
      <c r="P144" s="288"/>
      <c r="Q144" s="288"/>
      <c r="R144" s="288"/>
      <c r="S144" s="288"/>
      <c r="T144" s="289"/>
    </row>
    <row r="145" spans="2:20" s="3" customFormat="1" ht="22.5" customHeight="1" x14ac:dyDescent="0.2">
      <c r="B145" s="382" t="s">
        <v>118</v>
      </c>
      <c r="C145" s="383"/>
      <c r="D145" s="383"/>
      <c r="E145" s="383"/>
      <c r="F145" s="383"/>
      <c r="G145" s="383"/>
      <c r="H145" s="383"/>
      <c r="I145" s="383"/>
      <c r="J145" s="383"/>
      <c r="K145" s="383"/>
      <c r="L145" s="383"/>
      <c r="M145" s="383"/>
      <c r="N145" s="383"/>
      <c r="O145" s="383"/>
      <c r="P145" s="383"/>
      <c r="Q145" s="383"/>
      <c r="R145" s="383"/>
      <c r="S145" s="383"/>
      <c r="T145" s="384"/>
    </row>
    <row r="146" spans="2:20" s="3" customFormat="1" ht="29.25" customHeight="1" x14ac:dyDescent="0.2">
      <c r="B146" s="4"/>
      <c r="C146" s="4"/>
      <c r="D146" s="4"/>
      <c r="E146" s="4"/>
      <c r="F146" s="4"/>
      <c r="G146" s="102"/>
      <c r="H146" s="4"/>
      <c r="I146" s="5"/>
      <c r="J146" s="4"/>
      <c r="K146" s="4"/>
      <c r="L146" s="643"/>
      <c r="M146" s="644"/>
      <c r="N146" s="644"/>
      <c r="O146" s="644"/>
      <c r="P146" s="644"/>
      <c r="Q146" s="644"/>
      <c r="R146" s="644"/>
      <c r="S146" s="644"/>
      <c r="T146" s="645"/>
    </row>
    <row r="147" spans="2:20" s="3" customFormat="1" ht="22.5" customHeight="1" x14ac:dyDescent="0.2">
      <c r="B147" s="271" t="s">
        <v>61</v>
      </c>
      <c r="C147" s="272"/>
      <c r="D147" s="272"/>
      <c r="E147" s="272"/>
      <c r="F147" s="272"/>
      <c r="G147" s="272"/>
      <c r="H147" s="272"/>
      <c r="I147" s="272"/>
      <c r="J147" s="272"/>
      <c r="K147" s="273"/>
      <c r="L147" s="646"/>
      <c r="M147" s="647"/>
      <c r="N147" s="647"/>
      <c r="O147" s="647"/>
      <c r="P147" s="647"/>
      <c r="Q147" s="647"/>
      <c r="R147" s="647"/>
      <c r="S147" s="647"/>
      <c r="T147" s="648"/>
    </row>
    <row r="148" spans="2:20" s="3" customFormat="1" ht="28.5" customHeight="1" x14ac:dyDescent="0.2">
      <c r="B148" s="241" t="s">
        <v>62</v>
      </c>
      <c r="C148" s="241"/>
      <c r="D148" s="241"/>
      <c r="E148" s="271" t="s">
        <v>517</v>
      </c>
      <c r="F148" s="273"/>
      <c r="G148" s="8" t="s">
        <v>63</v>
      </c>
      <c r="H148" s="9" t="s">
        <v>64</v>
      </c>
      <c r="I148" s="10" t="s">
        <v>65</v>
      </c>
      <c r="J148" s="98" t="s">
        <v>66</v>
      </c>
      <c r="K148" s="98" t="s">
        <v>67</v>
      </c>
      <c r="L148" s="646"/>
      <c r="M148" s="647"/>
      <c r="N148" s="647"/>
      <c r="O148" s="647"/>
      <c r="P148" s="647"/>
      <c r="Q148" s="647"/>
      <c r="R148" s="647"/>
      <c r="S148" s="647"/>
      <c r="T148" s="648"/>
    </row>
    <row r="149" spans="2:20" s="3" customFormat="1" ht="25.5" customHeight="1" x14ac:dyDescent="0.2">
      <c r="B149" s="312" t="s">
        <v>68</v>
      </c>
      <c r="C149" s="313"/>
      <c r="D149" s="314"/>
      <c r="E149" s="630">
        <v>38.89</v>
      </c>
      <c r="F149" s="631"/>
      <c r="G149" s="13">
        <f>+E162</f>
        <v>0.58630000000000004</v>
      </c>
      <c r="H149" s="27">
        <f>+G162</f>
        <v>0.72130000000000005</v>
      </c>
      <c r="I149" s="11">
        <v>42684</v>
      </c>
      <c r="J149" s="11">
        <v>44923</v>
      </c>
      <c r="K149" s="12">
        <f t="shared" ref="K149:K156" si="0">+J149-I149</f>
        <v>2239</v>
      </c>
      <c r="L149" s="646"/>
      <c r="M149" s="647"/>
      <c r="N149" s="647"/>
      <c r="O149" s="647"/>
      <c r="P149" s="647"/>
      <c r="Q149" s="647"/>
      <c r="R149" s="647"/>
      <c r="S149" s="647"/>
      <c r="T149" s="648"/>
    </row>
    <row r="150" spans="2:20" s="3" customFormat="1" ht="15" customHeight="1" x14ac:dyDescent="0.2">
      <c r="B150" s="312" t="s">
        <v>69</v>
      </c>
      <c r="C150" s="313"/>
      <c r="D150" s="314"/>
      <c r="E150" s="630">
        <v>21.84</v>
      </c>
      <c r="F150" s="631"/>
      <c r="G150" s="13">
        <f>+F197</f>
        <v>0.40610000000000002</v>
      </c>
      <c r="H150" s="27">
        <f>+H197</f>
        <v>0.53100000000000003</v>
      </c>
      <c r="I150" s="11">
        <v>43044</v>
      </c>
      <c r="J150" s="11">
        <v>44772</v>
      </c>
      <c r="K150" s="12">
        <f t="shared" si="0"/>
        <v>1728</v>
      </c>
      <c r="L150" s="646"/>
      <c r="M150" s="647"/>
      <c r="N150" s="647"/>
      <c r="O150" s="647"/>
      <c r="P150" s="647"/>
      <c r="Q150" s="647"/>
      <c r="R150" s="647"/>
      <c r="S150" s="647"/>
      <c r="T150" s="648"/>
    </row>
    <row r="151" spans="2:20" s="3" customFormat="1" ht="30.75" customHeight="1" x14ac:dyDescent="0.2">
      <c r="B151" s="312" t="s">
        <v>70</v>
      </c>
      <c r="C151" s="313"/>
      <c r="D151" s="314"/>
      <c r="E151" s="630">
        <v>0</v>
      </c>
      <c r="F151" s="631"/>
      <c r="G151" s="155">
        <f>F230</f>
        <v>1</v>
      </c>
      <c r="H151" s="156">
        <f>H230</f>
        <v>1</v>
      </c>
      <c r="I151" s="11">
        <v>42689</v>
      </c>
      <c r="J151" s="11">
        <v>42840</v>
      </c>
      <c r="K151" s="12">
        <f t="shared" si="0"/>
        <v>151</v>
      </c>
      <c r="L151" s="646"/>
      <c r="M151" s="647"/>
      <c r="N151" s="647"/>
      <c r="O151" s="647"/>
      <c r="P151" s="647"/>
      <c r="Q151" s="647"/>
      <c r="R151" s="647"/>
      <c r="S151" s="647"/>
      <c r="T151" s="648"/>
    </row>
    <row r="152" spans="2:20" s="3" customFormat="1" ht="25.5" customHeight="1" x14ac:dyDescent="0.2">
      <c r="B152" s="312" t="s">
        <v>71</v>
      </c>
      <c r="C152" s="313"/>
      <c r="D152" s="314"/>
      <c r="E152" s="630">
        <v>34.69</v>
      </c>
      <c r="F152" s="631"/>
      <c r="G152" s="13">
        <f>+E245</f>
        <v>0.6542</v>
      </c>
      <c r="H152" s="27">
        <f>+G245</f>
        <v>0.746</v>
      </c>
      <c r="I152" s="11">
        <v>42684</v>
      </c>
      <c r="J152" s="11">
        <v>44923</v>
      </c>
      <c r="K152" s="12">
        <f t="shared" si="0"/>
        <v>2239</v>
      </c>
      <c r="L152" s="646"/>
      <c r="M152" s="647"/>
      <c r="N152" s="647"/>
      <c r="O152" s="647"/>
      <c r="P152" s="647"/>
      <c r="Q152" s="647"/>
      <c r="R152" s="647"/>
      <c r="S152" s="647"/>
      <c r="T152" s="648"/>
    </row>
    <row r="153" spans="2:20" s="3" customFormat="1" ht="23.25" customHeight="1" x14ac:dyDescent="0.2">
      <c r="B153" s="312" t="s">
        <v>697</v>
      </c>
      <c r="C153" s="313"/>
      <c r="D153" s="314"/>
      <c r="E153" s="634">
        <v>4.58</v>
      </c>
      <c r="F153" s="635"/>
      <c r="G153" s="155">
        <f>+H268</f>
        <v>1</v>
      </c>
      <c r="H153" s="156">
        <f>+H265</f>
        <v>1</v>
      </c>
      <c r="I153" s="11">
        <v>42684</v>
      </c>
      <c r="J153" s="11">
        <v>43895</v>
      </c>
      <c r="K153" s="640">
        <f t="shared" si="0"/>
        <v>1211</v>
      </c>
      <c r="L153" s="646"/>
      <c r="M153" s="647"/>
      <c r="N153" s="647"/>
      <c r="O153" s="647"/>
      <c r="P153" s="647"/>
      <c r="Q153" s="647"/>
      <c r="R153" s="647"/>
      <c r="S153" s="647"/>
      <c r="T153" s="648"/>
    </row>
    <row r="154" spans="2:20" s="3" customFormat="1" ht="22.5" customHeight="1" x14ac:dyDescent="0.2">
      <c r="B154" s="312" t="s">
        <v>698</v>
      </c>
      <c r="C154" s="313"/>
      <c r="D154" s="314"/>
      <c r="E154" s="636"/>
      <c r="F154" s="637"/>
      <c r="G154" s="155">
        <f>+F278</f>
        <v>1</v>
      </c>
      <c r="H154" s="156">
        <f>+H278</f>
        <v>1</v>
      </c>
      <c r="I154" s="11">
        <v>42684</v>
      </c>
      <c r="J154" s="11">
        <v>43895</v>
      </c>
      <c r="K154" s="641"/>
      <c r="L154" s="646"/>
      <c r="M154" s="647"/>
      <c r="N154" s="647"/>
      <c r="O154" s="647"/>
      <c r="P154" s="647"/>
      <c r="Q154" s="647"/>
      <c r="R154" s="647"/>
      <c r="S154" s="647"/>
      <c r="T154" s="648"/>
    </row>
    <row r="155" spans="2:20" s="18" customFormat="1" ht="19.5" customHeight="1" x14ac:dyDescent="0.2">
      <c r="B155" s="312" t="s">
        <v>102</v>
      </c>
      <c r="C155" s="313"/>
      <c r="D155" s="314"/>
      <c r="E155" s="638"/>
      <c r="F155" s="639"/>
      <c r="G155" s="155">
        <v>1</v>
      </c>
      <c r="H155" s="156">
        <v>1</v>
      </c>
      <c r="I155" s="14"/>
      <c r="J155" s="14"/>
      <c r="K155" s="642"/>
      <c r="L155" s="646"/>
      <c r="M155" s="647"/>
      <c r="N155" s="647"/>
      <c r="O155" s="647"/>
      <c r="P155" s="647"/>
      <c r="Q155" s="647"/>
      <c r="R155" s="647"/>
      <c r="S155" s="647"/>
      <c r="T155" s="648"/>
    </row>
    <row r="156" spans="2:20" s="18" customFormat="1" ht="21.75" customHeight="1" x14ac:dyDescent="0.25">
      <c r="B156" s="271" t="s">
        <v>72</v>
      </c>
      <c r="C156" s="272"/>
      <c r="D156" s="273"/>
      <c r="E156" s="632">
        <f>SUM(E149:F153)</f>
        <v>100</v>
      </c>
      <c r="F156" s="633"/>
      <c r="G156" s="152">
        <f>+G149*E149+G150*E150+G151*E151+G152*E152+G154*E153</f>
        <v>58.944628999999999</v>
      </c>
      <c r="H156" s="152">
        <f>+H149*E149+H150*E150+H151*E151+H152*E152+H155*E153</f>
        <v>70.107136999999994</v>
      </c>
      <c r="I156" s="153">
        <v>42684</v>
      </c>
      <c r="J156" s="153">
        <v>44549</v>
      </c>
      <c r="K156" s="154">
        <f t="shared" si="0"/>
        <v>1865</v>
      </c>
      <c r="L156" s="646"/>
      <c r="M156" s="647"/>
      <c r="N156" s="647"/>
      <c r="O156" s="647"/>
      <c r="P156" s="647"/>
      <c r="Q156" s="647"/>
      <c r="R156" s="647"/>
      <c r="S156" s="647"/>
      <c r="T156" s="648"/>
    </row>
    <row r="157" spans="2:20" s="18" customFormat="1" ht="14.25" x14ac:dyDescent="0.2">
      <c r="B157" s="99"/>
      <c r="C157" s="99"/>
      <c r="D157" s="99"/>
      <c r="E157" s="13"/>
      <c r="F157" s="13"/>
      <c r="G157" s="15"/>
      <c r="H157" s="14"/>
      <c r="I157" s="16"/>
      <c r="J157" s="14"/>
      <c r="K157" s="14"/>
      <c r="L157" s="649"/>
      <c r="M157" s="650"/>
      <c r="N157" s="650"/>
      <c r="O157" s="650"/>
      <c r="P157" s="650"/>
      <c r="Q157" s="650"/>
      <c r="R157" s="650"/>
      <c r="S157" s="650"/>
      <c r="T157" s="651"/>
    </row>
    <row r="158" spans="2:20" s="3" customFormat="1" ht="15" customHeight="1" x14ac:dyDescent="0.2">
      <c r="B158" s="627" t="s">
        <v>73</v>
      </c>
      <c r="C158" s="628"/>
      <c r="D158" s="628"/>
      <c r="E158" s="628"/>
      <c r="F158" s="628"/>
      <c r="G158" s="628"/>
      <c r="H158" s="628"/>
      <c r="I158" s="628"/>
      <c r="J158" s="628"/>
      <c r="K158" s="628"/>
      <c r="L158" s="628"/>
      <c r="M158" s="628"/>
      <c r="N158" s="628"/>
      <c r="O158" s="628"/>
      <c r="P158" s="628"/>
      <c r="Q158" s="628"/>
      <c r="R158" s="628"/>
      <c r="S158" s="628"/>
      <c r="T158" s="629"/>
    </row>
    <row r="159" spans="2:20" s="3" customFormat="1" ht="22.5" customHeight="1" x14ac:dyDescent="0.2">
      <c r="B159" s="290" t="s">
        <v>579</v>
      </c>
      <c r="C159" s="291"/>
      <c r="D159" s="291"/>
      <c r="E159" s="291"/>
      <c r="F159" s="291"/>
      <c r="G159" s="291"/>
      <c r="H159" s="291"/>
      <c r="I159" s="291"/>
      <c r="J159" s="291"/>
      <c r="K159" s="291"/>
      <c r="L159" s="291"/>
      <c r="M159" s="291"/>
      <c r="N159" s="291"/>
      <c r="O159" s="291"/>
      <c r="P159" s="291"/>
      <c r="Q159" s="291"/>
      <c r="R159" s="291"/>
      <c r="S159" s="291"/>
      <c r="T159" s="292"/>
    </row>
    <row r="160" spans="2:20" s="3" customFormat="1" ht="33.75" customHeight="1" x14ac:dyDescent="0.2">
      <c r="B160" s="235" t="s">
        <v>119</v>
      </c>
      <c r="C160" s="236"/>
      <c r="D160" s="236"/>
      <c r="E160" s="236"/>
      <c r="F160" s="236"/>
      <c r="G160" s="236"/>
      <c r="H160" s="236"/>
      <c r="I160" s="236"/>
      <c r="J160" s="236"/>
      <c r="K160" s="237"/>
      <c r="L160" s="298"/>
      <c r="M160" s="299"/>
      <c r="N160" s="299"/>
      <c r="O160" s="299"/>
      <c r="P160" s="299"/>
      <c r="Q160" s="299"/>
      <c r="R160" s="299"/>
      <c r="S160" s="299"/>
      <c r="T160" s="300"/>
    </row>
    <row r="161" spans="2:20" s="3" customFormat="1" ht="22.5" customHeight="1" x14ac:dyDescent="0.2">
      <c r="B161" s="244" t="s">
        <v>74</v>
      </c>
      <c r="C161" s="244"/>
      <c r="D161" s="244"/>
      <c r="E161" s="242" t="s">
        <v>518</v>
      </c>
      <c r="F161" s="243"/>
      <c r="G161" s="244" t="s">
        <v>64</v>
      </c>
      <c r="H161" s="244"/>
      <c r="I161" s="244" t="s">
        <v>75</v>
      </c>
      <c r="J161" s="244"/>
      <c r="K161" s="244"/>
      <c r="L161" s="301"/>
      <c r="M161" s="302"/>
      <c r="N161" s="302"/>
      <c r="O161" s="302"/>
      <c r="P161" s="302"/>
      <c r="Q161" s="302"/>
      <c r="R161" s="302"/>
      <c r="S161" s="302"/>
      <c r="T161" s="303"/>
    </row>
    <row r="162" spans="2:20" s="3" customFormat="1" ht="22.5" customHeight="1" x14ac:dyDescent="0.2">
      <c r="B162" s="245" t="s">
        <v>76</v>
      </c>
      <c r="C162" s="245"/>
      <c r="D162" s="245"/>
      <c r="E162" s="256">
        <f>+G165</f>
        <v>0.58630000000000004</v>
      </c>
      <c r="F162" s="257"/>
      <c r="G162" s="345">
        <v>0.72130000000000005</v>
      </c>
      <c r="H162" s="345"/>
      <c r="I162" s="344">
        <f>E162-G162</f>
        <v>-0.13500000000000001</v>
      </c>
      <c r="J162" s="344"/>
      <c r="K162" s="344"/>
      <c r="L162" s="301"/>
      <c r="M162" s="302"/>
      <c r="N162" s="302"/>
      <c r="O162" s="302"/>
      <c r="P162" s="302"/>
      <c r="Q162" s="302"/>
      <c r="R162" s="302"/>
      <c r="S162" s="302"/>
      <c r="T162" s="303"/>
    </row>
    <row r="163" spans="2:20" s="3" customFormat="1" ht="22.5" customHeight="1" x14ac:dyDescent="0.2">
      <c r="B163" s="287"/>
      <c r="C163" s="288"/>
      <c r="D163" s="288"/>
      <c r="E163" s="288"/>
      <c r="F163" s="288"/>
      <c r="G163" s="288"/>
      <c r="H163" s="288"/>
      <c r="I163" s="288"/>
      <c r="J163" s="288"/>
      <c r="K163" s="289"/>
      <c r="L163" s="301"/>
      <c r="M163" s="302"/>
      <c r="N163" s="302"/>
      <c r="O163" s="302"/>
      <c r="P163" s="302"/>
      <c r="Q163" s="302"/>
      <c r="R163" s="302"/>
      <c r="S163" s="302"/>
      <c r="T163" s="303"/>
    </row>
    <row r="164" spans="2:20" s="3" customFormat="1" ht="32.25" customHeight="1" x14ac:dyDescent="0.2">
      <c r="B164" s="244" t="s">
        <v>77</v>
      </c>
      <c r="C164" s="244"/>
      <c r="D164" s="244" t="s">
        <v>66</v>
      </c>
      <c r="E164" s="244"/>
      <c r="F164" s="95" t="s">
        <v>78</v>
      </c>
      <c r="G164" s="344" t="s">
        <v>79</v>
      </c>
      <c r="H164" s="344"/>
      <c r="I164" s="95" t="s">
        <v>80</v>
      </c>
      <c r="J164" s="344" t="s">
        <v>81</v>
      </c>
      <c r="K164" s="344"/>
      <c r="L164" s="301"/>
      <c r="M164" s="302"/>
      <c r="N164" s="302"/>
      <c r="O164" s="302"/>
      <c r="P164" s="302"/>
      <c r="Q164" s="302"/>
      <c r="R164" s="302"/>
      <c r="S164" s="302"/>
      <c r="T164" s="303"/>
    </row>
    <row r="165" spans="2:20" s="3" customFormat="1" ht="29.25" customHeight="1" x14ac:dyDescent="0.2">
      <c r="B165" s="260">
        <f>I149</f>
        <v>42684</v>
      </c>
      <c r="C165" s="286"/>
      <c r="D165" s="260">
        <f>J149</f>
        <v>44923</v>
      </c>
      <c r="E165" s="286"/>
      <c r="F165" s="17">
        <f>K149</f>
        <v>2239</v>
      </c>
      <c r="G165" s="256">
        <v>0.58630000000000004</v>
      </c>
      <c r="H165" s="622"/>
      <c r="I165" s="622"/>
      <c r="J165" s="622"/>
      <c r="K165" s="257"/>
      <c r="L165" s="301"/>
      <c r="M165" s="302"/>
      <c r="N165" s="302"/>
      <c r="O165" s="302"/>
      <c r="P165" s="302"/>
      <c r="Q165" s="302"/>
      <c r="R165" s="302"/>
      <c r="S165" s="302"/>
      <c r="T165" s="303"/>
    </row>
    <row r="166" spans="2:20" s="3" customFormat="1" ht="25.5" customHeight="1" x14ac:dyDescent="0.2">
      <c r="B166" s="287"/>
      <c r="C166" s="288"/>
      <c r="D166" s="288"/>
      <c r="E166" s="288"/>
      <c r="F166" s="288"/>
      <c r="G166" s="288"/>
      <c r="H166" s="288"/>
      <c r="I166" s="288"/>
      <c r="J166" s="288"/>
      <c r="K166" s="289"/>
      <c r="L166" s="301"/>
      <c r="M166" s="302"/>
      <c r="N166" s="302"/>
      <c r="O166" s="302"/>
      <c r="P166" s="302"/>
      <c r="Q166" s="302"/>
      <c r="R166" s="302"/>
      <c r="S166" s="302"/>
      <c r="T166" s="303"/>
    </row>
    <row r="167" spans="2:20" s="3" customFormat="1" ht="19.5" customHeight="1" x14ac:dyDescent="0.2">
      <c r="B167" s="235" t="s">
        <v>82</v>
      </c>
      <c r="C167" s="236"/>
      <c r="D167" s="236"/>
      <c r="E167" s="236"/>
      <c r="F167" s="236"/>
      <c r="G167" s="236"/>
      <c r="H167" s="236"/>
      <c r="I167" s="236"/>
      <c r="J167" s="236"/>
      <c r="K167" s="237"/>
      <c r="L167" s="304"/>
      <c r="M167" s="305"/>
      <c r="N167" s="305"/>
      <c r="O167" s="305"/>
      <c r="P167" s="305"/>
      <c r="Q167" s="305"/>
      <c r="R167" s="305"/>
      <c r="S167" s="305"/>
      <c r="T167" s="306"/>
    </row>
    <row r="168" spans="2:20" s="3" customFormat="1" ht="22.5" customHeight="1" x14ac:dyDescent="0.2">
      <c r="B168" s="279" t="s">
        <v>83</v>
      </c>
      <c r="C168" s="279"/>
      <c r="D168" s="279"/>
      <c r="E168" s="279"/>
      <c r="F168" s="259" t="s">
        <v>781</v>
      </c>
      <c r="G168" s="259"/>
      <c r="H168" s="259"/>
      <c r="I168" s="259"/>
      <c r="J168" s="280" t="s">
        <v>84</v>
      </c>
      <c r="K168" s="281"/>
      <c r="L168" s="281"/>
      <c r="M168" s="281"/>
      <c r="N168" s="281"/>
      <c r="O168" s="281"/>
      <c r="P168" s="281"/>
      <c r="Q168" s="281"/>
      <c r="R168" s="281"/>
      <c r="S168" s="281"/>
      <c r="T168" s="282"/>
    </row>
    <row r="169" spans="2:20" s="3" customFormat="1" ht="19.5" customHeight="1" x14ac:dyDescent="0.2">
      <c r="B169" s="279" t="s">
        <v>85</v>
      </c>
      <c r="C169" s="279"/>
      <c r="D169" s="279" t="s">
        <v>519</v>
      </c>
      <c r="E169" s="279"/>
      <c r="F169" s="259"/>
      <c r="G169" s="259"/>
      <c r="H169" s="259"/>
      <c r="I169" s="259"/>
      <c r="J169" s="283"/>
      <c r="K169" s="284"/>
      <c r="L169" s="284"/>
      <c r="M169" s="284"/>
      <c r="N169" s="284"/>
      <c r="O169" s="284"/>
      <c r="P169" s="284"/>
      <c r="Q169" s="284"/>
      <c r="R169" s="284"/>
      <c r="S169" s="284"/>
      <c r="T169" s="285"/>
    </row>
    <row r="170" spans="2:20" s="3" customFormat="1" ht="66.599999999999994" customHeight="1" x14ac:dyDescent="0.2">
      <c r="B170" s="275" t="s">
        <v>578</v>
      </c>
      <c r="C170" s="276"/>
      <c r="D170" s="275" t="s">
        <v>703</v>
      </c>
      <c r="E170" s="276"/>
      <c r="F170" s="275" t="s">
        <v>723</v>
      </c>
      <c r="G170" s="343"/>
      <c r="H170" s="343"/>
      <c r="I170" s="276"/>
      <c r="J170" s="238" t="s">
        <v>872</v>
      </c>
      <c r="K170" s="239"/>
      <c r="L170" s="239"/>
      <c r="M170" s="239"/>
      <c r="N170" s="239"/>
      <c r="O170" s="239"/>
      <c r="P170" s="239"/>
      <c r="Q170" s="239"/>
      <c r="R170" s="239"/>
      <c r="S170" s="239"/>
      <c r="T170" s="240"/>
    </row>
    <row r="171" spans="2:20" s="3" customFormat="1" ht="58.9" customHeight="1" x14ac:dyDescent="0.2">
      <c r="B171" s="275" t="s">
        <v>746</v>
      </c>
      <c r="C171" s="276"/>
      <c r="D171" s="275" t="s">
        <v>798</v>
      </c>
      <c r="E171" s="276"/>
      <c r="F171" s="261" t="s">
        <v>799</v>
      </c>
      <c r="G171" s="262"/>
      <c r="H171" s="262"/>
      <c r="I171" s="263"/>
      <c r="J171" s="238" t="s">
        <v>905</v>
      </c>
      <c r="K171" s="239"/>
      <c r="L171" s="239"/>
      <c r="M171" s="239"/>
      <c r="N171" s="239"/>
      <c r="O171" s="239"/>
      <c r="P171" s="239"/>
      <c r="Q171" s="239"/>
      <c r="R171" s="239"/>
      <c r="S171" s="239"/>
      <c r="T171" s="240"/>
    </row>
    <row r="172" spans="2:20" s="3" customFormat="1" ht="35.450000000000003" customHeight="1" x14ac:dyDescent="0.2">
      <c r="B172" s="275" t="s">
        <v>798</v>
      </c>
      <c r="C172" s="276"/>
      <c r="D172" s="275" t="s">
        <v>836</v>
      </c>
      <c r="E172" s="276"/>
      <c r="F172" s="261" t="s">
        <v>837</v>
      </c>
      <c r="G172" s="262"/>
      <c r="H172" s="262"/>
      <c r="I172" s="263"/>
      <c r="J172" s="238" t="s">
        <v>864</v>
      </c>
      <c r="K172" s="239"/>
      <c r="L172" s="239"/>
      <c r="M172" s="239"/>
      <c r="N172" s="239"/>
      <c r="O172" s="239"/>
      <c r="P172" s="239"/>
      <c r="Q172" s="239"/>
      <c r="R172" s="239"/>
      <c r="S172" s="239"/>
      <c r="T172" s="240"/>
    </row>
    <row r="173" spans="2:20" s="3" customFormat="1" ht="40.15" customHeight="1" x14ac:dyDescent="0.2">
      <c r="B173" s="275" t="s">
        <v>815</v>
      </c>
      <c r="C173" s="276"/>
      <c r="D173" s="275" t="s">
        <v>816</v>
      </c>
      <c r="E173" s="276"/>
      <c r="F173" s="261" t="s">
        <v>838</v>
      </c>
      <c r="G173" s="262"/>
      <c r="H173" s="262"/>
      <c r="I173" s="263"/>
      <c r="J173" s="238" t="s">
        <v>906</v>
      </c>
      <c r="K173" s="239"/>
      <c r="L173" s="239"/>
      <c r="M173" s="239"/>
      <c r="N173" s="239"/>
      <c r="O173" s="239"/>
      <c r="P173" s="239"/>
      <c r="Q173" s="239"/>
      <c r="R173" s="239"/>
      <c r="S173" s="239"/>
      <c r="T173" s="240"/>
    </row>
    <row r="174" spans="2:20" s="3" customFormat="1" ht="41.45" customHeight="1" x14ac:dyDescent="0.2">
      <c r="B174" s="275" t="s">
        <v>816</v>
      </c>
      <c r="C174" s="276"/>
      <c r="D174" s="275" t="s">
        <v>817</v>
      </c>
      <c r="E174" s="276"/>
      <c r="F174" s="261" t="s">
        <v>818</v>
      </c>
      <c r="G174" s="262"/>
      <c r="H174" s="262"/>
      <c r="I174" s="263"/>
      <c r="J174" s="238" t="s">
        <v>907</v>
      </c>
      <c r="K174" s="239"/>
      <c r="L174" s="239"/>
      <c r="M174" s="239"/>
      <c r="N174" s="239"/>
      <c r="O174" s="239"/>
      <c r="P174" s="239"/>
      <c r="Q174" s="239"/>
      <c r="R174" s="239"/>
      <c r="S174" s="239"/>
      <c r="T174" s="240"/>
    </row>
    <row r="175" spans="2:20" s="3" customFormat="1" ht="30.6" customHeight="1" x14ac:dyDescent="0.2">
      <c r="B175" s="275" t="s">
        <v>704</v>
      </c>
      <c r="C175" s="276"/>
      <c r="D175" s="275"/>
      <c r="E175" s="276"/>
      <c r="F175" s="261" t="s">
        <v>865</v>
      </c>
      <c r="G175" s="262"/>
      <c r="H175" s="262"/>
      <c r="I175" s="263"/>
      <c r="J175" s="238" t="s">
        <v>908</v>
      </c>
      <c r="K175" s="239"/>
      <c r="L175" s="239"/>
      <c r="M175" s="239"/>
      <c r="N175" s="239"/>
      <c r="O175" s="239"/>
      <c r="P175" s="239"/>
      <c r="Q175" s="239"/>
      <c r="R175" s="239"/>
      <c r="S175" s="239"/>
      <c r="T175" s="240"/>
    </row>
    <row r="176" spans="2:20" s="3" customFormat="1" ht="29.45" customHeight="1" x14ac:dyDescent="0.2">
      <c r="B176" s="261" t="s">
        <v>762</v>
      </c>
      <c r="C176" s="263"/>
      <c r="D176" s="275"/>
      <c r="E176" s="276"/>
      <c r="F176" s="275" t="s">
        <v>819</v>
      </c>
      <c r="G176" s="343"/>
      <c r="H176" s="343"/>
      <c r="I176" s="276"/>
      <c r="J176" s="238" t="s">
        <v>839</v>
      </c>
      <c r="K176" s="239"/>
      <c r="L176" s="239"/>
      <c r="M176" s="239"/>
      <c r="N176" s="239"/>
      <c r="O176" s="239"/>
      <c r="P176" s="239"/>
      <c r="Q176" s="239"/>
      <c r="R176" s="239"/>
      <c r="S176" s="239"/>
      <c r="T176" s="240"/>
    </row>
    <row r="177" spans="2:20" s="3" customFormat="1" ht="52.15" customHeight="1" x14ac:dyDescent="0.2">
      <c r="B177" s="261" t="s">
        <v>747</v>
      </c>
      <c r="C177" s="263"/>
      <c r="D177" s="275"/>
      <c r="E177" s="276"/>
      <c r="F177" s="275" t="s">
        <v>820</v>
      </c>
      <c r="G177" s="343"/>
      <c r="H177" s="343"/>
      <c r="I177" s="276"/>
      <c r="J177" s="238" t="s">
        <v>866</v>
      </c>
      <c r="K177" s="239"/>
      <c r="L177" s="239"/>
      <c r="M177" s="239"/>
      <c r="N177" s="239"/>
      <c r="O177" s="239"/>
      <c r="P177" s="239"/>
      <c r="Q177" s="239"/>
      <c r="R177" s="239"/>
      <c r="S177" s="239"/>
      <c r="T177" s="240"/>
    </row>
    <row r="178" spans="2:20" s="3" customFormat="1" ht="29.45" customHeight="1" x14ac:dyDescent="0.2">
      <c r="B178" s="261" t="s">
        <v>800</v>
      </c>
      <c r="C178" s="263"/>
      <c r="D178" s="275"/>
      <c r="E178" s="276"/>
      <c r="F178" s="275" t="s">
        <v>782</v>
      </c>
      <c r="G178" s="343"/>
      <c r="H178" s="343"/>
      <c r="I178" s="276"/>
      <c r="J178" s="238" t="s">
        <v>840</v>
      </c>
      <c r="K178" s="239"/>
      <c r="L178" s="239"/>
      <c r="M178" s="239"/>
      <c r="N178" s="239"/>
      <c r="O178" s="239"/>
      <c r="P178" s="239"/>
      <c r="Q178" s="239"/>
      <c r="R178" s="239"/>
      <c r="S178" s="239"/>
      <c r="T178" s="240"/>
    </row>
    <row r="179" spans="2:20" s="3" customFormat="1" ht="86.45" customHeight="1" x14ac:dyDescent="0.2">
      <c r="B179" s="275" t="s">
        <v>724</v>
      </c>
      <c r="C179" s="276"/>
      <c r="D179" s="275"/>
      <c r="E179" s="276"/>
      <c r="F179" s="261" t="s">
        <v>909</v>
      </c>
      <c r="G179" s="262"/>
      <c r="H179" s="262"/>
      <c r="I179" s="263"/>
      <c r="J179" s="238" t="s">
        <v>910</v>
      </c>
      <c r="K179" s="239"/>
      <c r="L179" s="239"/>
      <c r="M179" s="239"/>
      <c r="N179" s="239"/>
      <c r="O179" s="239"/>
      <c r="P179" s="239"/>
      <c r="Q179" s="239"/>
      <c r="R179" s="239"/>
      <c r="S179" s="239"/>
      <c r="T179" s="240"/>
    </row>
    <row r="180" spans="2:20" s="3" customFormat="1" ht="52.15" customHeight="1" x14ac:dyDescent="0.2">
      <c r="B180" s="275" t="s">
        <v>841</v>
      </c>
      <c r="C180" s="276"/>
      <c r="D180" s="275"/>
      <c r="E180" s="276"/>
      <c r="F180" s="261" t="s">
        <v>867</v>
      </c>
      <c r="G180" s="262"/>
      <c r="H180" s="262"/>
      <c r="I180" s="263"/>
      <c r="J180" s="238" t="s">
        <v>911</v>
      </c>
      <c r="K180" s="239"/>
      <c r="L180" s="239"/>
      <c r="M180" s="239"/>
      <c r="N180" s="239"/>
      <c r="O180" s="239"/>
      <c r="P180" s="239"/>
      <c r="Q180" s="239"/>
      <c r="R180" s="239"/>
      <c r="S180" s="239"/>
      <c r="T180" s="240"/>
    </row>
    <row r="181" spans="2:20" s="3" customFormat="1" ht="50.45" customHeight="1" x14ac:dyDescent="0.2">
      <c r="B181" s="261" t="s">
        <v>705</v>
      </c>
      <c r="C181" s="263"/>
      <c r="D181" s="275"/>
      <c r="E181" s="276"/>
      <c r="F181" s="261" t="s">
        <v>713</v>
      </c>
      <c r="G181" s="262"/>
      <c r="H181" s="262"/>
      <c r="I181" s="263"/>
      <c r="J181" s="238" t="s">
        <v>912</v>
      </c>
      <c r="K181" s="239"/>
      <c r="L181" s="239"/>
      <c r="M181" s="239"/>
      <c r="N181" s="239"/>
      <c r="O181" s="239"/>
      <c r="P181" s="239"/>
      <c r="Q181" s="239"/>
      <c r="R181" s="239"/>
      <c r="S181" s="239"/>
      <c r="T181" s="240"/>
    </row>
    <row r="182" spans="2:20" s="3" customFormat="1" ht="69.599999999999994" customHeight="1" x14ac:dyDescent="0.2">
      <c r="B182" s="275" t="s">
        <v>748</v>
      </c>
      <c r="C182" s="276"/>
      <c r="D182" s="275"/>
      <c r="E182" s="276"/>
      <c r="F182" s="275" t="s">
        <v>821</v>
      </c>
      <c r="G182" s="343"/>
      <c r="H182" s="343"/>
      <c r="I182" s="276"/>
      <c r="J182" s="238" t="s">
        <v>913</v>
      </c>
      <c r="K182" s="239"/>
      <c r="L182" s="239"/>
      <c r="M182" s="239"/>
      <c r="N182" s="239"/>
      <c r="O182" s="239"/>
      <c r="P182" s="239"/>
      <c r="Q182" s="239"/>
      <c r="R182" s="239"/>
      <c r="S182" s="239"/>
      <c r="T182" s="240"/>
    </row>
    <row r="183" spans="2:20" s="3" customFormat="1" ht="73.900000000000006" customHeight="1" x14ac:dyDescent="0.2">
      <c r="B183" s="275" t="s">
        <v>749</v>
      </c>
      <c r="C183" s="276"/>
      <c r="D183" s="275" t="s">
        <v>763</v>
      </c>
      <c r="E183" s="276"/>
      <c r="F183" s="275" t="s">
        <v>783</v>
      </c>
      <c r="G183" s="343"/>
      <c r="H183" s="343"/>
      <c r="I183" s="276"/>
      <c r="J183" s="238" t="s">
        <v>914</v>
      </c>
      <c r="K183" s="239"/>
      <c r="L183" s="239"/>
      <c r="M183" s="239"/>
      <c r="N183" s="239"/>
      <c r="O183" s="239"/>
      <c r="P183" s="239"/>
      <c r="Q183" s="239"/>
      <c r="R183" s="239"/>
      <c r="S183" s="239"/>
      <c r="T183" s="240"/>
    </row>
    <row r="184" spans="2:20" s="3" customFormat="1" ht="51" customHeight="1" x14ac:dyDescent="0.2">
      <c r="B184" s="275" t="s">
        <v>784</v>
      </c>
      <c r="C184" s="276"/>
      <c r="D184" s="275" t="s">
        <v>801</v>
      </c>
      <c r="E184" s="276"/>
      <c r="F184" s="275" t="s">
        <v>785</v>
      </c>
      <c r="G184" s="343"/>
      <c r="H184" s="343"/>
      <c r="I184" s="276"/>
      <c r="J184" s="238" t="s">
        <v>915</v>
      </c>
      <c r="K184" s="239"/>
      <c r="L184" s="239"/>
      <c r="M184" s="239"/>
      <c r="N184" s="239"/>
      <c r="O184" s="239"/>
      <c r="P184" s="239"/>
      <c r="Q184" s="239"/>
      <c r="R184" s="239"/>
      <c r="S184" s="239"/>
      <c r="T184" s="240"/>
    </row>
    <row r="185" spans="2:20" s="3" customFormat="1" ht="48" customHeight="1" x14ac:dyDescent="0.2">
      <c r="B185" s="275" t="s">
        <v>868</v>
      </c>
      <c r="C185" s="276"/>
      <c r="D185" s="275"/>
      <c r="E185" s="276"/>
      <c r="F185" s="275" t="s">
        <v>869</v>
      </c>
      <c r="G185" s="343"/>
      <c r="H185" s="343"/>
      <c r="I185" s="276"/>
      <c r="J185" s="238" t="s">
        <v>916</v>
      </c>
      <c r="K185" s="239"/>
      <c r="L185" s="239"/>
      <c r="M185" s="239"/>
      <c r="N185" s="239"/>
      <c r="O185" s="239"/>
      <c r="P185" s="239"/>
      <c r="Q185" s="239"/>
      <c r="R185" s="239"/>
      <c r="S185" s="239"/>
      <c r="T185" s="240"/>
    </row>
    <row r="186" spans="2:20" s="3" customFormat="1" ht="81.599999999999994" customHeight="1" x14ac:dyDescent="0.2">
      <c r="B186" s="275" t="s">
        <v>786</v>
      </c>
      <c r="C186" s="276"/>
      <c r="D186" s="275"/>
      <c r="E186" s="276"/>
      <c r="F186" s="275" t="s">
        <v>787</v>
      </c>
      <c r="G186" s="343"/>
      <c r="H186" s="343"/>
      <c r="I186" s="276"/>
      <c r="J186" s="238" t="s">
        <v>917</v>
      </c>
      <c r="K186" s="239"/>
      <c r="L186" s="239"/>
      <c r="M186" s="239"/>
      <c r="N186" s="239"/>
      <c r="O186" s="239"/>
      <c r="P186" s="239"/>
      <c r="Q186" s="239"/>
      <c r="R186" s="239"/>
      <c r="S186" s="239"/>
      <c r="T186" s="240"/>
    </row>
    <row r="187" spans="2:20" s="3" customFormat="1" ht="80.45" customHeight="1" x14ac:dyDescent="0.2">
      <c r="B187" s="275" t="s">
        <v>725</v>
      </c>
      <c r="C187" s="276"/>
      <c r="D187" s="275" t="s">
        <v>918</v>
      </c>
      <c r="E187" s="276"/>
      <c r="F187" s="275" t="s">
        <v>822</v>
      </c>
      <c r="G187" s="343"/>
      <c r="H187" s="343"/>
      <c r="I187" s="276"/>
      <c r="J187" s="238" t="s">
        <v>870</v>
      </c>
      <c r="K187" s="239"/>
      <c r="L187" s="239"/>
      <c r="M187" s="239"/>
      <c r="N187" s="239"/>
      <c r="O187" s="239"/>
      <c r="P187" s="239"/>
      <c r="Q187" s="239"/>
      <c r="R187" s="239"/>
      <c r="S187" s="239"/>
      <c r="T187" s="240"/>
    </row>
    <row r="188" spans="2:20" s="3" customFormat="1" ht="36.6" customHeight="1" x14ac:dyDescent="0.2">
      <c r="B188" s="275" t="s">
        <v>919</v>
      </c>
      <c r="C188" s="276"/>
      <c r="D188" s="275" t="s">
        <v>764</v>
      </c>
      <c r="E188" s="276"/>
      <c r="F188" s="275" t="s">
        <v>920</v>
      </c>
      <c r="G188" s="343"/>
      <c r="H188" s="343"/>
      <c r="I188" s="276"/>
      <c r="J188" s="238" t="s">
        <v>921</v>
      </c>
      <c r="K188" s="239"/>
      <c r="L188" s="239"/>
      <c r="M188" s="239"/>
      <c r="N188" s="239"/>
      <c r="O188" s="239"/>
      <c r="P188" s="239"/>
      <c r="Q188" s="239"/>
      <c r="R188" s="239"/>
      <c r="S188" s="239"/>
      <c r="T188" s="240"/>
    </row>
    <row r="189" spans="2:20" s="3" customFormat="1" ht="43.15" customHeight="1" x14ac:dyDescent="0.2">
      <c r="B189" s="275" t="s">
        <v>764</v>
      </c>
      <c r="C189" s="276"/>
      <c r="D189" s="275" t="s">
        <v>750</v>
      </c>
      <c r="E189" s="276"/>
      <c r="F189" s="275" t="s">
        <v>922</v>
      </c>
      <c r="G189" s="343"/>
      <c r="H189" s="343"/>
      <c r="I189" s="276"/>
      <c r="J189" s="238" t="s">
        <v>923</v>
      </c>
      <c r="K189" s="239"/>
      <c r="L189" s="239"/>
      <c r="M189" s="239"/>
      <c r="N189" s="239"/>
      <c r="O189" s="239"/>
      <c r="P189" s="239"/>
      <c r="Q189" s="239"/>
      <c r="R189" s="239"/>
      <c r="S189" s="239"/>
      <c r="T189" s="240"/>
    </row>
    <row r="190" spans="2:20" s="3" customFormat="1" ht="81.599999999999994" customHeight="1" x14ac:dyDescent="0.2">
      <c r="B190" s="275" t="s">
        <v>750</v>
      </c>
      <c r="C190" s="276"/>
      <c r="D190" s="275" t="s">
        <v>726</v>
      </c>
      <c r="E190" s="276"/>
      <c r="F190" s="261" t="s">
        <v>924</v>
      </c>
      <c r="G190" s="262"/>
      <c r="H190" s="262"/>
      <c r="I190" s="263"/>
      <c r="J190" s="238" t="s">
        <v>925</v>
      </c>
      <c r="K190" s="239"/>
      <c r="L190" s="239"/>
      <c r="M190" s="239"/>
      <c r="N190" s="239"/>
      <c r="O190" s="239"/>
      <c r="P190" s="239"/>
      <c r="Q190" s="239"/>
      <c r="R190" s="239"/>
      <c r="S190" s="239"/>
      <c r="T190" s="240"/>
    </row>
    <row r="191" spans="2:20" s="3" customFormat="1" ht="37.9" customHeight="1" x14ac:dyDescent="0.2">
      <c r="B191" s="261" t="s">
        <v>765</v>
      </c>
      <c r="C191" s="263"/>
      <c r="D191" s="275" t="s">
        <v>871</v>
      </c>
      <c r="E191" s="276"/>
      <c r="F191" s="261" t="s">
        <v>758</v>
      </c>
      <c r="G191" s="262"/>
      <c r="H191" s="262"/>
      <c r="I191" s="263"/>
      <c r="J191" s="238" t="s">
        <v>823</v>
      </c>
      <c r="K191" s="239"/>
      <c r="L191" s="239"/>
      <c r="M191" s="239"/>
      <c r="N191" s="239"/>
      <c r="O191" s="239"/>
      <c r="P191" s="239"/>
      <c r="Q191" s="239"/>
      <c r="R191" s="239"/>
      <c r="S191" s="239"/>
      <c r="T191" s="240"/>
    </row>
    <row r="192" spans="2:20" s="3" customFormat="1" ht="46.9" customHeight="1" x14ac:dyDescent="0.2">
      <c r="B192" s="275"/>
      <c r="C192" s="276"/>
      <c r="D192" s="275"/>
      <c r="E192" s="276"/>
      <c r="F192" s="275" t="s">
        <v>706</v>
      </c>
      <c r="G192" s="343"/>
      <c r="H192" s="343"/>
      <c r="I192" s="276"/>
      <c r="J192" s="238" t="s">
        <v>707</v>
      </c>
      <c r="K192" s="239"/>
      <c r="L192" s="239"/>
      <c r="M192" s="239"/>
      <c r="N192" s="239"/>
      <c r="O192" s="239"/>
      <c r="P192" s="239"/>
      <c r="Q192" s="239"/>
      <c r="R192" s="239"/>
      <c r="S192" s="239"/>
      <c r="T192" s="240"/>
    </row>
    <row r="193" spans="2:20" s="3" customFormat="1" ht="30.4" customHeight="1" x14ac:dyDescent="0.2">
      <c r="B193" s="415" t="s">
        <v>86</v>
      </c>
      <c r="C193" s="416"/>
      <c r="D193" s="416"/>
      <c r="E193" s="416"/>
      <c r="F193" s="416"/>
      <c r="G193" s="416"/>
      <c r="H193" s="416"/>
      <c r="I193" s="416"/>
      <c r="J193" s="416"/>
      <c r="K193" s="416"/>
      <c r="L193" s="416"/>
      <c r="M193" s="416"/>
      <c r="N193" s="416"/>
      <c r="O193" s="416"/>
      <c r="P193" s="416"/>
      <c r="Q193" s="416"/>
      <c r="R193" s="416"/>
      <c r="S193" s="416"/>
      <c r="T193" s="417"/>
    </row>
    <row r="194" spans="2:20" s="3" customFormat="1" ht="41.65" customHeight="1" x14ac:dyDescent="0.2">
      <c r="B194" s="413" t="s">
        <v>87</v>
      </c>
      <c r="C194" s="267" t="s">
        <v>584</v>
      </c>
      <c r="D194" s="268"/>
      <c r="E194" s="268"/>
      <c r="F194" s="268"/>
      <c r="G194" s="268"/>
      <c r="H194" s="268"/>
      <c r="I194" s="268"/>
      <c r="J194" s="268"/>
      <c r="K194" s="268"/>
      <c r="L194" s="268"/>
      <c r="M194" s="268"/>
      <c r="N194" s="268"/>
      <c r="O194" s="268"/>
      <c r="P194" s="268"/>
      <c r="Q194" s="268"/>
      <c r="R194" s="268"/>
      <c r="S194" s="268"/>
      <c r="T194" s="269"/>
    </row>
    <row r="195" spans="2:20" s="3" customFormat="1" ht="22.5" customHeight="1" x14ac:dyDescent="0.2">
      <c r="B195" s="414"/>
      <c r="C195" s="235" t="s">
        <v>119</v>
      </c>
      <c r="D195" s="236"/>
      <c r="E195" s="236"/>
      <c r="F195" s="236"/>
      <c r="G195" s="236"/>
      <c r="H195" s="236"/>
      <c r="I195" s="236"/>
      <c r="J195" s="236"/>
      <c r="K195" s="236"/>
      <c r="L195" s="237"/>
      <c r="M195" s="235"/>
      <c r="N195" s="236"/>
      <c r="O195" s="236"/>
      <c r="P195" s="236"/>
      <c r="Q195" s="236"/>
      <c r="R195" s="236"/>
      <c r="S195" s="236"/>
      <c r="T195" s="237"/>
    </row>
    <row r="196" spans="2:20" s="3" customFormat="1" ht="22.5" customHeight="1" x14ac:dyDescent="0.2">
      <c r="B196" s="414"/>
      <c r="C196" s="244" t="s">
        <v>74</v>
      </c>
      <c r="D196" s="244"/>
      <c r="E196" s="244"/>
      <c r="F196" s="244" t="s">
        <v>518</v>
      </c>
      <c r="G196" s="244"/>
      <c r="H196" s="244" t="s">
        <v>64</v>
      </c>
      <c r="I196" s="244"/>
      <c r="J196" s="244" t="s">
        <v>88</v>
      </c>
      <c r="K196" s="244"/>
      <c r="L196" s="244"/>
      <c r="M196" s="325"/>
      <c r="N196" s="326"/>
      <c r="O196" s="326"/>
      <c r="P196" s="326"/>
      <c r="Q196" s="326"/>
      <c r="R196" s="326"/>
      <c r="S196" s="326"/>
      <c r="T196" s="327"/>
    </row>
    <row r="197" spans="2:20" s="3" customFormat="1" ht="22.5" customHeight="1" x14ac:dyDescent="0.2">
      <c r="B197" s="414"/>
      <c r="C197" s="245" t="s">
        <v>76</v>
      </c>
      <c r="D197" s="245"/>
      <c r="E197" s="245"/>
      <c r="F197" s="345">
        <f>+H200/100</f>
        <v>0.40610000000000002</v>
      </c>
      <c r="G197" s="345"/>
      <c r="H197" s="345">
        <v>0.53100000000000003</v>
      </c>
      <c r="I197" s="345"/>
      <c r="J197" s="344">
        <f>F197-H197</f>
        <v>-0.12490000000000001</v>
      </c>
      <c r="K197" s="344"/>
      <c r="L197" s="344"/>
      <c r="M197" s="372"/>
      <c r="N197" s="373"/>
      <c r="O197" s="373"/>
      <c r="P197" s="373"/>
      <c r="Q197" s="373"/>
      <c r="R197" s="373"/>
      <c r="S197" s="373"/>
      <c r="T197" s="374"/>
    </row>
    <row r="198" spans="2:20" s="3" customFormat="1" ht="22.5" customHeight="1" x14ac:dyDescent="0.2">
      <c r="B198" s="414"/>
      <c r="C198" s="93"/>
      <c r="D198" s="93"/>
      <c r="E198" s="93"/>
      <c r="F198" s="92"/>
      <c r="G198" s="92"/>
      <c r="H198" s="92"/>
      <c r="I198" s="92"/>
      <c r="J198" s="92"/>
      <c r="K198" s="92"/>
      <c r="L198" s="92"/>
      <c r="M198" s="372"/>
      <c r="N198" s="373"/>
      <c r="O198" s="373"/>
      <c r="P198" s="373"/>
      <c r="Q198" s="373"/>
      <c r="R198" s="373"/>
      <c r="S198" s="373"/>
      <c r="T198" s="374"/>
    </row>
    <row r="199" spans="2:20" s="3" customFormat="1" ht="27" customHeight="1" x14ac:dyDescent="0.2">
      <c r="B199" s="414"/>
      <c r="C199" s="244" t="s">
        <v>77</v>
      </c>
      <c r="D199" s="244"/>
      <c r="E199" s="242" t="s">
        <v>66</v>
      </c>
      <c r="F199" s="243"/>
      <c r="G199" s="95" t="s">
        <v>78</v>
      </c>
      <c r="H199" s="344" t="s">
        <v>79</v>
      </c>
      <c r="I199" s="344"/>
      <c r="J199" s="95" t="s">
        <v>80</v>
      </c>
      <c r="K199" s="344" t="s">
        <v>81</v>
      </c>
      <c r="L199" s="344"/>
      <c r="M199" s="372"/>
      <c r="N199" s="373"/>
      <c r="O199" s="373"/>
      <c r="P199" s="373"/>
      <c r="Q199" s="373"/>
      <c r="R199" s="373"/>
      <c r="S199" s="373"/>
      <c r="T199" s="374"/>
    </row>
    <row r="200" spans="2:20" s="3" customFormat="1" ht="30" customHeight="1" x14ac:dyDescent="0.2">
      <c r="B200" s="414"/>
      <c r="C200" s="260">
        <f>I150</f>
        <v>43044</v>
      </c>
      <c r="D200" s="260"/>
      <c r="E200" s="358">
        <f>J150</f>
        <v>44772</v>
      </c>
      <c r="F200" s="359"/>
      <c r="G200" s="17">
        <f>K150</f>
        <v>1728</v>
      </c>
      <c r="H200" s="246">
        <v>40.61</v>
      </c>
      <c r="I200" s="266"/>
      <c r="J200" s="266"/>
      <c r="K200" s="266"/>
      <c r="L200" s="247"/>
      <c r="M200" s="372"/>
      <c r="N200" s="373"/>
      <c r="O200" s="373"/>
      <c r="P200" s="373"/>
      <c r="Q200" s="373"/>
      <c r="R200" s="373"/>
      <c r="S200" s="373"/>
      <c r="T200" s="374"/>
    </row>
    <row r="201" spans="2:20" s="3" customFormat="1" ht="25.5" customHeight="1" x14ac:dyDescent="0.2">
      <c r="B201" s="414"/>
      <c r="C201" s="93"/>
      <c r="D201" s="94"/>
      <c r="E201" s="91"/>
      <c r="F201" s="17"/>
      <c r="G201" s="20"/>
      <c r="H201" s="20"/>
      <c r="I201" s="17"/>
      <c r="J201" s="19"/>
      <c r="K201" s="19"/>
      <c r="L201" s="92"/>
      <c r="M201" s="372"/>
      <c r="N201" s="373"/>
      <c r="O201" s="373"/>
      <c r="P201" s="373"/>
      <c r="Q201" s="373"/>
      <c r="R201" s="373"/>
      <c r="S201" s="373"/>
      <c r="T201" s="374"/>
    </row>
    <row r="202" spans="2:20" s="3" customFormat="1" ht="19.5" customHeight="1" x14ac:dyDescent="0.2">
      <c r="B202" s="414"/>
      <c r="C202" s="235" t="s">
        <v>82</v>
      </c>
      <c r="D202" s="236"/>
      <c r="E202" s="236"/>
      <c r="F202" s="236"/>
      <c r="G202" s="236"/>
      <c r="H202" s="236"/>
      <c r="I202" s="236"/>
      <c r="J202" s="236"/>
      <c r="K202" s="236"/>
      <c r="L202" s="237"/>
      <c r="M202" s="328"/>
      <c r="N202" s="329"/>
      <c r="O202" s="329"/>
      <c r="P202" s="329"/>
      <c r="Q202" s="329"/>
      <c r="R202" s="329"/>
      <c r="S202" s="329"/>
      <c r="T202" s="330"/>
    </row>
    <row r="203" spans="2:20" s="3" customFormat="1" ht="22.5" customHeight="1" x14ac:dyDescent="0.2">
      <c r="B203" s="414"/>
      <c r="C203" s="315" t="s">
        <v>83</v>
      </c>
      <c r="D203" s="626"/>
      <c r="E203" s="626"/>
      <c r="F203" s="316"/>
      <c r="G203" s="259" t="s">
        <v>708</v>
      </c>
      <c r="H203" s="259"/>
      <c r="I203" s="259"/>
      <c r="J203" s="259"/>
      <c r="K203" s="259" t="s">
        <v>84</v>
      </c>
      <c r="L203" s="259"/>
      <c r="M203" s="259"/>
      <c r="N203" s="259"/>
      <c r="O203" s="259"/>
      <c r="P203" s="259"/>
      <c r="Q203" s="259"/>
      <c r="R203" s="259"/>
      <c r="S203" s="259"/>
      <c r="T203" s="259"/>
    </row>
    <row r="204" spans="2:20" ht="35.25" customHeight="1" x14ac:dyDescent="0.2">
      <c r="B204" s="414"/>
      <c r="C204" s="279" t="s">
        <v>85</v>
      </c>
      <c r="D204" s="279"/>
      <c r="E204" s="315" t="s">
        <v>519</v>
      </c>
      <c r="F204" s="316"/>
      <c r="G204" s="259"/>
      <c r="H204" s="259"/>
      <c r="I204" s="259"/>
      <c r="J204" s="259"/>
      <c r="K204" s="259"/>
      <c r="L204" s="259"/>
      <c r="M204" s="259"/>
      <c r="N204" s="259"/>
      <c r="O204" s="259"/>
      <c r="P204" s="259"/>
      <c r="Q204" s="259"/>
      <c r="R204" s="259"/>
      <c r="S204" s="259"/>
      <c r="T204" s="259"/>
    </row>
    <row r="205" spans="2:20" ht="55.9" customHeight="1" x14ac:dyDescent="0.2">
      <c r="B205" s="414"/>
      <c r="C205" s="264" t="s">
        <v>842</v>
      </c>
      <c r="D205" s="265"/>
      <c r="E205" s="264"/>
      <c r="F205" s="265"/>
      <c r="G205" s="261" t="s">
        <v>753</v>
      </c>
      <c r="H205" s="262"/>
      <c r="I205" s="262"/>
      <c r="J205" s="263"/>
      <c r="K205" s="238" t="s">
        <v>926</v>
      </c>
      <c r="L205" s="239"/>
      <c r="M205" s="239"/>
      <c r="N205" s="239"/>
      <c r="O205" s="239"/>
      <c r="P205" s="239"/>
      <c r="Q205" s="239"/>
      <c r="R205" s="239"/>
      <c r="S205" s="239"/>
      <c r="T205" s="240"/>
    </row>
    <row r="206" spans="2:20" ht="42.6" customHeight="1" x14ac:dyDescent="0.2">
      <c r="B206" s="414"/>
      <c r="C206" s="264" t="s">
        <v>927</v>
      </c>
      <c r="D206" s="265"/>
      <c r="E206" s="264"/>
      <c r="F206" s="265"/>
      <c r="G206" s="261" t="s">
        <v>928</v>
      </c>
      <c r="H206" s="262"/>
      <c r="I206" s="262"/>
      <c r="J206" s="263"/>
      <c r="K206" s="238" t="s">
        <v>929</v>
      </c>
      <c r="L206" s="239"/>
      <c r="M206" s="239"/>
      <c r="N206" s="239"/>
      <c r="O206" s="239"/>
      <c r="P206" s="239"/>
      <c r="Q206" s="239"/>
      <c r="R206" s="239"/>
      <c r="S206" s="239"/>
      <c r="T206" s="240"/>
    </row>
    <row r="207" spans="2:20" ht="97.9" customHeight="1" x14ac:dyDescent="0.2">
      <c r="B207" s="414"/>
      <c r="C207" s="264" t="s">
        <v>843</v>
      </c>
      <c r="D207" s="265"/>
      <c r="E207" s="264"/>
      <c r="F207" s="265"/>
      <c r="G207" s="261" t="s">
        <v>930</v>
      </c>
      <c r="H207" s="262"/>
      <c r="I207" s="262"/>
      <c r="J207" s="263"/>
      <c r="K207" s="238" t="s">
        <v>931</v>
      </c>
      <c r="L207" s="239"/>
      <c r="M207" s="239"/>
      <c r="N207" s="239"/>
      <c r="O207" s="239"/>
      <c r="P207" s="239"/>
      <c r="Q207" s="239"/>
      <c r="R207" s="239"/>
      <c r="S207" s="239"/>
      <c r="T207" s="240"/>
    </row>
    <row r="208" spans="2:20" ht="87" customHeight="1" x14ac:dyDescent="0.2">
      <c r="B208" s="414"/>
      <c r="C208" s="264" t="s">
        <v>824</v>
      </c>
      <c r="D208" s="265"/>
      <c r="E208" s="264"/>
      <c r="F208" s="265"/>
      <c r="G208" s="261" t="s">
        <v>766</v>
      </c>
      <c r="H208" s="262"/>
      <c r="I208" s="262"/>
      <c r="J208" s="263"/>
      <c r="K208" s="238" t="s">
        <v>948</v>
      </c>
      <c r="L208" s="239"/>
      <c r="M208" s="239"/>
      <c r="N208" s="239"/>
      <c r="O208" s="239"/>
      <c r="P208" s="239"/>
      <c r="Q208" s="239"/>
      <c r="R208" s="239"/>
      <c r="S208" s="239"/>
      <c r="T208" s="240"/>
    </row>
    <row r="209" spans="2:20" ht="43.15" customHeight="1" x14ac:dyDescent="0.2">
      <c r="B209" s="414"/>
      <c r="C209" s="264" t="s">
        <v>873</v>
      </c>
      <c r="D209" s="265"/>
      <c r="E209" s="264"/>
      <c r="F209" s="265"/>
      <c r="G209" s="261" t="s">
        <v>874</v>
      </c>
      <c r="H209" s="262"/>
      <c r="I209" s="262"/>
      <c r="J209" s="263"/>
      <c r="K209" s="238" t="s">
        <v>932</v>
      </c>
      <c r="L209" s="239"/>
      <c r="M209" s="239"/>
      <c r="N209" s="239"/>
      <c r="O209" s="239"/>
      <c r="P209" s="239"/>
      <c r="Q209" s="239"/>
      <c r="R209" s="239"/>
      <c r="S209" s="239"/>
      <c r="T209" s="240"/>
    </row>
    <row r="210" spans="2:20" s="3" customFormat="1" ht="44.45" customHeight="1" x14ac:dyDescent="0.2">
      <c r="B210" s="414"/>
      <c r="C210" s="264" t="s">
        <v>767</v>
      </c>
      <c r="D210" s="265"/>
      <c r="E210" s="264" t="s">
        <v>933</v>
      </c>
      <c r="F210" s="265"/>
      <c r="G210" s="261" t="s">
        <v>934</v>
      </c>
      <c r="H210" s="262"/>
      <c r="I210" s="262"/>
      <c r="J210" s="263"/>
      <c r="K210" s="238" t="s">
        <v>935</v>
      </c>
      <c r="L210" s="239"/>
      <c r="M210" s="239"/>
      <c r="N210" s="239"/>
      <c r="O210" s="239"/>
      <c r="P210" s="239"/>
      <c r="Q210" s="239"/>
      <c r="R210" s="239"/>
      <c r="S210" s="239"/>
      <c r="T210" s="240"/>
    </row>
    <row r="211" spans="2:20" s="3" customFormat="1" ht="52.15" customHeight="1" x14ac:dyDescent="0.2">
      <c r="B211" s="414"/>
      <c r="C211" s="264" t="s">
        <v>759</v>
      </c>
      <c r="D211" s="265"/>
      <c r="E211" s="264"/>
      <c r="F211" s="265"/>
      <c r="G211" s="261" t="s">
        <v>751</v>
      </c>
      <c r="H211" s="262"/>
      <c r="I211" s="262"/>
      <c r="J211" s="263"/>
      <c r="K211" s="238" t="s">
        <v>875</v>
      </c>
      <c r="L211" s="239"/>
      <c r="M211" s="239"/>
      <c r="N211" s="239"/>
      <c r="O211" s="239"/>
      <c r="P211" s="239"/>
      <c r="Q211" s="239"/>
      <c r="R211" s="239"/>
      <c r="S211" s="239"/>
      <c r="T211" s="240"/>
    </row>
    <row r="212" spans="2:20" s="3" customFormat="1" ht="57" customHeight="1" x14ac:dyDescent="0.2">
      <c r="B212" s="414"/>
      <c r="C212" s="264" t="s">
        <v>802</v>
      </c>
      <c r="D212" s="265"/>
      <c r="E212" s="264"/>
      <c r="F212" s="265"/>
      <c r="G212" s="261" t="s">
        <v>825</v>
      </c>
      <c r="H212" s="262"/>
      <c r="I212" s="262"/>
      <c r="J212" s="263"/>
      <c r="K212" s="238" t="s">
        <v>936</v>
      </c>
      <c r="L212" s="239"/>
      <c r="M212" s="239"/>
      <c r="N212" s="239"/>
      <c r="O212" s="239"/>
      <c r="P212" s="239"/>
      <c r="Q212" s="239"/>
      <c r="R212" s="239"/>
      <c r="S212" s="239"/>
      <c r="T212" s="240"/>
    </row>
    <row r="213" spans="2:20" s="3" customFormat="1" ht="73.150000000000006" customHeight="1" x14ac:dyDescent="0.2">
      <c r="B213" s="414"/>
      <c r="C213" s="264" t="s">
        <v>727</v>
      </c>
      <c r="D213" s="265"/>
      <c r="E213" s="264"/>
      <c r="F213" s="265"/>
      <c r="G213" s="261" t="s">
        <v>826</v>
      </c>
      <c r="H213" s="262"/>
      <c r="I213" s="262"/>
      <c r="J213" s="263"/>
      <c r="K213" s="238" t="s">
        <v>937</v>
      </c>
      <c r="L213" s="239"/>
      <c r="M213" s="239"/>
      <c r="N213" s="239"/>
      <c r="O213" s="239"/>
      <c r="P213" s="239"/>
      <c r="Q213" s="239"/>
      <c r="R213" s="239"/>
      <c r="S213" s="239"/>
      <c r="T213" s="240"/>
    </row>
    <row r="214" spans="2:20" s="3" customFormat="1" ht="54" customHeight="1" x14ac:dyDescent="0.2">
      <c r="B214" s="414"/>
      <c r="C214" s="264" t="s">
        <v>709</v>
      </c>
      <c r="D214" s="265"/>
      <c r="E214" s="264"/>
      <c r="F214" s="265"/>
      <c r="G214" s="258" t="s">
        <v>710</v>
      </c>
      <c r="H214" s="258"/>
      <c r="I214" s="258"/>
      <c r="J214" s="258"/>
      <c r="K214" s="238" t="s">
        <v>938</v>
      </c>
      <c r="L214" s="239"/>
      <c r="M214" s="239"/>
      <c r="N214" s="239"/>
      <c r="O214" s="239"/>
      <c r="P214" s="239"/>
      <c r="Q214" s="239"/>
      <c r="R214" s="239"/>
      <c r="S214" s="239"/>
      <c r="T214" s="240"/>
    </row>
    <row r="215" spans="2:20" s="3" customFormat="1" ht="30" customHeight="1" x14ac:dyDescent="0.2">
      <c r="B215" s="414"/>
      <c r="C215" s="264" t="s">
        <v>736</v>
      </c>
      <c r="D215" s="265"/>
      <c r="E215" s="264"/>
      <c r="F215" s="265"/>
      <c r="G215" s="258" t="s">
        <v>737</v>
      </c>
      <c r="H215" s="258"/>
      <c r="I215" s="258"/>
      <c r="J215" s="258"/>
      <c r="K215" s="277" t="s">
        <v>876</v>
      </c>
      <c r="L215" s="277"/>
      <c r="M215" s="277"/>
      <c r="N215" s="277"/>
      <c r="O215" s="277"/>
      <c r="P215" s="277"/>
      <c r="Q215" s="277"/>
      <c r="R215" s="277"/>
      <c r="S215" s="277"/>
      <c r="T215" s="277"/>
    </row>
    <row r="216" spans="2:20" s="3" customFormat="1" ht="56.45" customHeight="1" x14ac:dyDescent="0.2">
      <c r="B216" s="158"/>
      <c r="C216" s="264" t="s">
        <v>728</v>
      </c>
      <c r="D216" s="265"/>
      <c r="E216" s="264"/>
      <c r="F216" s="265"/>
      <c r="G216" s="258" t="s">
        <v>844</v>
      </c>
      <c r="H216" s="258"/>
      <c r="I216" s="258"/>
      <c r="J216" s="258"/>
      <c r="K216" s="238" t="s">
        <v>939</v>
      </c>
      <c r="L216" s="239"/>
      <c r="M216" s="239"/>
      <c r="N216" s="239"/>
      <c r="O216" s="239"/>
      <c r="P216" s="239"/>
      <c r="Q216" s="239"/>
      <c r="R216" s="239"/>
      <c r="S216" s="239"/>
      <c r="T216" s="240"/>
    </row>
    <row r="217" spans="2:20" s="3" customFormat="1" ht="30" customHeight="1" x14ac:dyDescent="0.2">
      <c r="B217" s="158"/>
      <c r="C217" s="264" t="s">
        <v>877</v>
      </c>
      <c r="D217" s="265"/>
      <c r="E217" s="264"/>
      <c r="F217" s="265"/>
      <c r="G217" s="258" t="s">
        <v>878</v>
      </c>
      <c r="H217" s="258"/>
      <c r="I217" s="258"/>
      <c r="J217" s="258"/>
      <c r="K217" s="238" t="s">
        <v>940</v>
      </c>
      <c r="L217" s="239"/>
      <c r="M217" s="239"/>
      <c r="N217" s="239"/>
      <c r="O217" s="239"/>
      <c r="P217" s="239"/>
      <c r="Q217" s="239"/>
      <c r="R217" s="239"/>
      <c r="S217" s="239"/>
      <c r="T217" s="240"/>
    </row>
    <row r="218" spans="2:20" s="3" customFormat="1" ht="41.45" customHeight="1" x14ac:dyDescent="0.2">
      <c r="B218" s="158"/>
      <c r="C218" s="264" t="s">
        <v>879</v>
      </c>
      <c r="D218" s="265"/>
      <c r="E218" s="264"/>
      <c r="F218" s="265"/>
      <c r="G218" s="258" t="s">
        <v>880</v>
      </c>
      <c r="H218" s="258"/>
      <c r="I218" s="258"/>
      <c r="J218" s="258"/>
      <c r="K218" s="238" t="s">
        <v>941</v>
      </c>
      <c r="L218" s="239"/>
      <c r="M218" s="239"/>
      <c r="N218" s="239"/>
      <c r="O218" s="239"/>
      <c r="P218" s="239"/>
      <c r="Q218" s="239"/>
      <c r="R218" s="239"/>
      <c r="S218" s="239"/>
      <c r="T218" s="240"/>
    </row>
    <row r="219" spans="2:20" s="3" customFormat="1" ht="62.45" customHeight="1" x14ac:dyDescent="0.2">
      <c r="B219" s="202"/>
      <c r="C219" s="264" t="s">
        <v>768</v>
      </c>
      <c r="D219" s="265"/>
      <c r="E219" s="264" t="s">
        <v>881</v>
      </c>
      <c r="F219" s="265"/>
      <c r="G219" s="258" t="s">
        <v>882</v>
      </c>
      <c r="H219" s="258"/>
      <c r="I219" s="258"/>
      <c r="J219" s="258"/>
      <c r="K219" s="238" t="s">
        <v>942</v>
      </c>
      <c r="L219" s="239"/>
      <c r="M219" s="239"/>
      <c r="N219" s="239"/>
      <c r="O219" s="239"/>
      <c r="P219" s="239"/>
      <c r="Q219" s="239"/>
      <c r="R219" s="239"/>
      <c r="S219" s="239"/>
      <c r="T219" s="240"/>
    </row>
    <row r="220" spans="2:20" s="3" customFormat="1" ht="68.45" customHeight="1" x14ac:dyDescent="0.2">
      <c r="B220" s="202"/>
      <c r="C220" s="264" t="s">
        <v>711</v>
      </c>
      <c r="D220" s="265"/>
      <c r="E220" s="264"/>
      <c r="F220" s="265"/>
      <c r="G220" s="261" t="s">
        <v>827</v>
      </c>
      <c r="H220" s="262"/>
      <c r="I220" s="262"/>
      <c r="J220" s="263"/>
      <c r="K220" s="238" t="s">
        <v>943</v>
      </c>
      <c r="L220" s="239"/>
      <c r="M220" s="239"/>
      <c r="N220" s="239"/>
      <c r="O220" s="239"/>
      <c r="P220" s="239"/>
      <c r="Q220" s="239"/>
      <c r="R220" s="239"/>
      <c r="S220" s="239"/>
      <c r="T220" s="240"/>
    </row>
    <row r="221" spans="2:20" s="3" customFormat="1" ht="60.6" customHeight="1" x14ac:dyDescent="0.2">
      <c r="B221" s="158"/>
      <c r="C221" s="264" t="s">
        <v>729</v>
      </c>
      <c r="D221" s="265"/>
      <c r="E221" s="264"/>
      <c r="F221" s="265"/>
      <c r="G221" s="261" t="s">
        <v>828</v>
      </c>
      <c r="H221" s="262"/>
      <c r="I221" s="262"/>
      <c r="J221" s="263"/>
      <c r="K221" s="245" t="s">
        <v>944</v>
      </c>
      <c r="L221" s="245"/>
      <c r="M221" s="245"/>
      <c r="N221" s="245"/>
      <c r="O221" s="245"/>
      <c r="P221" s="245"/>
      <c r="Q221" s="245"/>
      <c r="R221" s="245"/>
      <c r="S221" s="245"/>
      <c r="T221" s="274"/>
    </row>
    <row r="222" spans="2:20" s="3" customFormat="1" ht="34.15" customHeight="1" x14ac:dyDescent="0.2">
      <c r="B222" s="180"/>
      <c r="C222" s="264" t="s">
        <v>788</v>
      </c>
      <c r="D222" s="265"/>
      <c r="E222" s="264"/>
      <c r="F222" s="265"/>
      <c r="G222" s="261" t="s">
        <v>789</v>
      </c>
      <c r="H222" s="262"/>
      <c r="I222" s="262"/>
      <c r="J222" s="263"/>
      <c r="K222" s="245" t="s">
        <v>945</v>
      </c>
      <c r="L222" s="245"/>
      <c r="M222" s="245"/>
      <c r="N222" s="245"/>
      <c r="O222" s="245"/>
      <c r="P222" s="245"/>
      <c r="Q222" s="245"/>
      <c r="R222" s="245"/>
      <c r="S222" s="245"/>
      <c r="T222" s="274"/>
    </row>
    <row r="223" spans="2:20" s="3" customFormat="1" ht="44.45" customHeight="1" x14ac:dyDescent="0.2">
      <c r="B223" s="192"/>
      <c r="C223" s="264" t="s">
        <v>829</v>
      </c>
      <c r="D223" s="265"/>
      <c r="E223" s="264"/>
      <c r="F223" s="265"/>
      <c r="G223" s="261" t="s">
        <v>830</v>
      </c>
      <c r="H223" s="262"/>
      <c r="I223" s="262"/>
      <c r="J223" s="263"/>
      <c r="K223" s="238" t="s">
        <v>883</v>
      </c>
      <c r="L223" s="239"/>
      <c r="M223" s="239"/>
      <c r="N223" s="239"/>
      <c r="O223" s="239"/>
      <c r="P223" s="239"/>
      <c r="Q223" s="239"/>
      <c r="R223" s="239"/>
      <c r="S223" s="239"/>
      <c r="T223" s="240"/>
    </row>
    <row r="224" spans="2:20" s="3" customFormat="1" ht="55.9" customHeight="1" x14ac:dyDescent="0.2">
      <c r="B224" s="197"/>
      <c r="C224" s="264" t="s">
        <v>803</v>
      </c>
      <c r="D224" s="265"/>
      <c r="E224" s="264" t="s">
        <v>804</v>
      </c>
      <c r="F224" s="265"/>
      <c r="G224" s="261" t="s">
        <v>946</v>
      </c>
      <c r="H224" s="262"/>
      <c r="I224" s="262"/>
      <c r="J224" s="263"/>
      <c r="K224" s="238" t="s">
        <v>947</v>
      </c>
      <c r="L224" s="239"/>
      <c r="M224" s="239"/>
      <c r="N224" s="239"/>
      <c r="O224" s="239"/>
      <c r="P224" s="239"/>
      <c r="Q224" s="239"/>
      <c r="R224" s="239"/>
      <c r="S224" s="239"/>
      <c r="T224" s="240"/>
    </row>
    <row r="225" spans="2:22" s="3" customFormat="1" ht="42.6" customHeight="1" x14ac:dyDescent="0.2">
      <c r="B225" s="204"/>
      <c r="C225" s="264"/>
      <c r="D225" s="265"/>
      <c r="E225" s="264"/>
      <c r="F225" s="265"/>
      <c r="G225" s="275" t="s">
        <v>706</v>
      </c>
      <c r="H225" s="343"/>
      <c r="I225" s="343"/>
      <c r="J225" s="276"/>
      <c r="K225" s="238" t="s">
        <v>707</v>
      </c>
      <c r="L225" s="239"/>
      <c r="M225" s="239"/>
      <c r="N225" s="239"/>
      <c r="O225" s="239"/>
      <c r="P225" s="239"/>
      <c r="Q225" s="239"/>
      <c r="R225" s="239"/>
      <c r="S225" s="239"/>
      <c r="T225" s="240"/>
    </row>
    <row r="226" spans="2:22" s="22" customFormat="1" x14ac:dyDescent="0.2">
      <c r="B226" s="355"/>
      <c r="C226" s="356"/>
      <c r="D226" s="356"/>
      <c r="E226" s="356"/>
      <c r="F226" s="356"/>
      <c r="G226" s="356"/>
      <c r="H226" s="356"/>
      <c r="I226" s="356"/>
      <c r="J226" s="356"/>
      <c r="K226" s="356"/>
      <c r="L226" s="356"/>
      <c r="M226" s="356"/>
      <c r="N226" s="356"/>
      <c r="O226" s="356"/>
      <c r="P226" s="356"/>
      <c r="Q226" s="356"/>
      <c r="R226" s="356"/>
      <c r="S226" s="356"/>
      <c r="T226" s="357"/>
    </row>
    <row r="227" spans="2:22" s="22" customFormat="1" ht="30.4" customHeight="1" x14ac:dyDescent="0.2">
      <c r="B227" s="385" t="s">
        <v>89</v>
      </c>
      <c r="C227" s="290" t="s">
        <v>580</v>
      </c>
      <c r="D227" s="291"/>
      <c r="E227" s="291"/>
      <c r="F227" s="291"/>
      <c r="G227" s="291"/>
      <c r="H227" s="291"/>
      <c r="I227" s="291"/>
      <c r="J227" s="291"/>
      <c r="K227" s="291"/>
      <c r="L227" s="291"/>
      <c r="M227" s="291"/>
      <c r="N227" s="291"/>
      <c r="O227" s="291"/>
      <c r="P227" s="291"/>
      <c r="Q227" s="291"/>
      <c r="R227" s="291"/>
      <c r="S227" s="291"/>
      <c r="T227" s="292"/>
    </row>
    <row r="228" spans="2:22" s="3" customFormat="1" ht="14.1" customHeight="1" x14ac:dyDescent="0.2">
      <c r="B228" s="386"/>
      <c r="C228" s="235" t="s">
        <v>119</v>
      </c>
      <c r="D228" s="236"/>
      <c r="E228" s="236"/>
      <c r="F228" s="236"/>
      <c r="G228" s="236"/>
      <c r="H228" s="236"/>
      <c r="I228" s="236"/>
      <c r="J228" s="236"/>
      <c r="K228" s="236"/>
      <c r="L228" s="237"/>
      <c r="M228" s="298"/>
      <c r="N228" s="299"/>
      <c r="O228" s="299"/>
      <c r="P228" s="299"/>
      <c r="Q228" s="299"/>
      <c r="R228" s="299"/>
      <c r="S228" s="299"/>
      <c r="T228" s="300"/>
    </row>
    <row r="229" spans="2:22" s="3" customFormat="1" ht="15" customHeight="1" x14ac:dyDescent="0.2">
      <c r="B229" s="386"/>
      <c r="C229" s="244" t="s">
        <v>74</v>
      </c>
      <c r="D229" s="244"/>
      <c r="E229" s="244"/>
      <c r="F229" s="244" t="s">
        <v>518</v>
      </c>
      <c r="G229" s="244"/>
      <c r="H229" s="244" t="s">
        <v>64</v>
      </c>
      <c r="I229" s="244"/>
      <c r="J229" s="244" t="s">
        <v>75</v>
      </c>
      <c r="K229" s="244"/>
      <c r="L229" s="244"/>
      <c r="M229" s="301"/>
      <c r="N229" s="302"/>
      <c r="O229" s="302"/>
      <c r="P229" s="302"/>
      <c r="Q229" s="302"/>
      <c r="R229" s="302"/>
      <c r="S229" s="302"/>
      <c r="T229" s="303"/>
    </row>
    <row r="230" spans="2:22" s="3" customFormat="1" ht="21.75" customHeight="1" x14ac:dyDescent="0.2">
      <c r="B230" s="386"/>
      <c r="C230" s="248" t="s">
        <v>76</v>
      </c>
      <c r="D230" s="249"/>
      <c r="E230" s="250"/>
      <c r="F230" s="307">
        <v>1</v>
      </c>
      <c r="G230" s="309"/>
      <c r="H230" s="307">
        <v>1</v>
      </c>
      <c r="I230" s="309"/>
      <c r="J230" s="307">
        <f>F230-H230</f>
        <v>0</v>
      </c>
      <c r="K230" s="308"/>
      <c r="L230" s="309"/>
      <c r="M230" s="301"/>
      <c r="N230" s="302"/>
      <c r="O230" s="302"/>
      <c r="P230" s="302"/>
      <c r="Q230" s="302"/>
      <c r="R230" s="302"/>
      <c r="S230" s="302"/>
      <c r="T230" s="303"/>
      <c r="V230" s="105"/>
    </row>
    <row r="231" spans="2:22" s="3" customFormat="1" ht="22.5" customHeight="1" x14ac:dyDescent="0.2">
      <c r="B231" s="386"/>
      <c r="C231" s="93"/>
      <c r="D231" s="93"/>
      <c r="E231" s="93"/>
      <c r="F231" s="92"/>
      <c r="G231" s="92"/>
      <c r="H231" s="92"/>
      <c r="I231" s="92"/>
      <c r="J231" s="92"/>
      <c r="K231" s="92"/>
      <c r="L231" s="92"/>
      <c r="M231" s="301"/>
      <c r="N231" s="302"/>
      <c r="O231" s="302"/>
      <c r="P231" s="302"/>
      <c r="Q231" s="302"/>
      <c r="R231" s="302"/>
      <c r="S231" s="302"/>
      <c r="T231" s="303"/>
    </row>
    <row r="232" spans="2:22" s="3" customFormat="1" ht="37.9" customHeight="1" x14ac:dyDescent="0.2">
      <c r="B232" s="386"/>
      <c r="C232" s="242" t="s">
        <v>77</v>
      </c>
      <c r="D232" s="243"/>
      <c r="E232" s="242" t="s">
        <v>66</v>
      </c>
      <c r="F232" s="243"/>
      <c r="G232" s="95" t="s">
        <v>78</v>
      </c>
      <c r="H232" s="295" t="s">
        <v>79</v>
      </c>
      <c r="I232" s="297"/>
      <c r="J232" s="95" t="s">
        <v>80</v>
      </c>
      <c r="K232" s="295" t="s">
        <v>81</v>
      </c>
      <c r="L232" s="297"/>
      <c r="M232" s="301"/>
      <c r="N232" s="302"/>
      <c r="O232" s="302"/>
      <c r="P232" s="302"/>
      <c r="Q232" s="302"/>
      <c r="R232" s="302"/>
      <c r="S232" s="302"/>
      <c r="T232" s="303"/>
    </row>
    <row r="233" spans="2:22" s="3" customFormat="1" ht="22.5" customHeight="1" x14ac:dyDescent="0.2">
      <c r="B233" s="386"/>
      <c r="C233" s="358">
        <v>42689</v>
      </c>
      <c r="D233" s="359"/>
      <c r="E233" s="358">
        <v>42840</v>
      </c>
      <c r="F233" s="359"/>
      <c r="G233" s="17">
        <f>+K151</f>
        <v>151</v>
      </c>
      <c r="H233" s="293">
        <f>100/G233</f>
        <v>0.66225165562913912</v>
      </c>
      <c r="I233" s="294"/>
      <c r="J233" s="17">
        <v>20</v>
      </c>
      <c r="K233" s="246">
        <v>100</v>
      </c>
      <c r="L233" s="247"/>
      <c r="M233" s="301"/>
      <c r="N233" s="302"/>
      <c r="O233" s="302"/>
      <c r="P233" s="302"/>
      <c r="Q233" s="302"/>
      <c r="R233" s="302"/>
      <c r="S233" s="302"/>
      <c r="T233" s="303"/>
    </row>
    <row r="234" spans="2:22" s="3" customFormat="1" ht="15.75" customHeight="1" x14ac:dyDescent="0.2">
      <c r="B234" s="386"/>
      <c r="C234" s="93"/>
      <c r="D234" s="94"/>
      <c r="E234" s="91"/>
      <c r="F234" s="17"/>
      <c r="G234" s="20"/>
      <c r="H234" s="20"/>
      <c r="I234" s="17"/>
      <c r="J234" s="19"/>
      <c r="K234" s="19"/>
      <c r="L234" s="92"/>
      <c r="M234" s="301"/>
      <c r="N234" s="302"/>
      <c r="O234" s="302"/>
      <c r="P234" s="302"/>
      <c r="Q234" s="302"/>
      <c r="R234" s="302"/>
      <c r="S234" s="302"/>
      <c r="T234" s="303"/>
    </row>
    <row r="235" spans="2:22" s="3" customFormat="1" ht="29.25" customHeight="1" x14ac:dyDescent="0.2">
      <c r="B235" s="386"/>
      <c r="C235" s="235" t="s">
        <v>82</v>
      </c>
      <c r="D235" s="236"/>
      <c r="E235" s="236"/>
      <c r="F235" s="236"/>
      <c r="G235" s="236"/>
      <c r="H235" s="236"/>
      <c r="I235" s="236"/>
      <c r="J235" s="236"/>
      <c r="K235" s="236"/>
      <c r="L235" s="237"/>
      <c r="M235" s="301"/>
      <c r="N235" s="302"/>
      <c r="O235" s="302"/>
      <c r="P235" s="302"/>
      <c r="Q235" s="302"/>
      <c r="R235" s="302"/>
      <c r="S235" s="302"/>
      <c r="T235" s="303"/>
      <c r="V235" s="23"/>
    </row>
    <row r="236" spans="2:22" s="3" customFormat="1" ht="40.5" customHeight="1" x14ac:dyDescent="0.2">
      <c r="B236" s="386"/>
      <c r="C236" s="388" t="s">
        <v>90</v>
      </c>
      <c r="D236" s="388"/>
      <c r="E236" s="388"/>
      <c r="F236" s="103">
        <v>25</v>
      </c>
      <c r="G236" s="245" t="s">
        <v>91</v>
      </c>
      <c r="H236" s="245"/>
      <c r="I236" s="21">
        <v>15</v>
      </c>
      <c r="J236" s="245" t="s">
        <v>92</v>
      </c>
      <c r="K236" s="245"/>
      <c r="L236" s="91">
        <v>10</v>
      </c>
      <c r="M236" s="304"/>
      <c r="N236" s="305"/>
      <c r="O236" s="305"/>
      <c r="P236" s="305"/>
      <c r="Q236" s="305"/>
      <c r="R236" s="305"/>
      <c r="S236" s="305"/>
      <c r="T236" s="306"/>
    </row>
    <row r="237" spans="2:22" s="3" customFormat="1" ht="27" customHeight="1" x14ac:dyDescent="0.2">
      <c r="B237" s="386"/>
      <c r="C237" s="346" t="s">
        <v>93</v>
      </c>
      <c r="D237" s="347"/>
      <c r="E237" s="347"/>
      <c r="F237" s="347"/>
      <c r="G237" s="347"/>
      <c r="H237" s="347"/>
      <c r="I237" s="347"/>
      <c r="J237" s="347"/>
      <c r="K237" s="347"/>
      <c r="L237" s="347"/>
      <c r="M237" s="347"/>
      <c r="N237" s="347"/>
      <c r="O237" s="347"/>
      <c r="P237" s="347"/>
      <c r="Q237" s="347"/>
      <c r="R237" s="347"/>
      <c r="S237" s="347"/>
      <c r="T237" s="348"/>
    </row>
    <row r="238" spans="2:22" s="3" customFormat="1" ht="22.5" customHeight="1" x14ac:dyDescent="0.2">
      <c r="B238" s="386"/>
      <c r="C238" s="319" t="s">
        <v>83</v>
      </c>
      <c r="D238" s="320"/>
      <c r="E238" s="320"/>
      <c r="F238" s="321"/>
      <c r="G238" s="341" t="s">
        <v>94</v>
      </c>
      <c r="H238" s="341"/>
      <c r="I238" s="341"/>
      <c r="J238" s="244" t="s">
        <v>95</v>
      </c>
      <c r="K238" s="244"/>
      <c r="L238" s="244"/>
      <c r="M238" s="298" t="s">
        <v>84</v>
      </c>
      <c r="N238" s="299"/>
      <c r="O238" s="299"/>
      <c r="P238" s="299"/>
      <c r="Q238" s="299"/>
      <c r="R238" s="299"/>
      <c r="S238" s="299"/>
      <c r="T238" s="300"/>
    </row>
    <row r="239" spans="2:22" s="3" customFormat="1" ht="32.25" customHeight="1" x14ac:dyDescent="0.2">
      <c r="B239" s="386"/>
      <c r="C239" s="341" t="s">
        <v>85</v>
      </c>
      <c r="D239" s="341"/>
      <c r="E239" s="319" t="s">
        <v>519</v>
      </c>
      <c r="F239" s="321"/>
      <c r="G239" s="341"/>
      <c r="H239" s="341"/>
      <c r="I239" s="341"/>
      <c r="J239" s="244"/>
      <c r="K239" s="244"/>
      <c r="L239" s="244"/>
      <c r="M239" s="304"/>
      <c r="N239" s="305"/>
      <c r="O239" s="305"/>
      <c r="P239" s="305"/>
      <c r="Q239" s="305"/>
      <c r="R239" s="305"/>
      <c r="S239" s="305"/>
      <c r="T239" s="306"/>
    </row>
    <row r="240" spans="2:22" s="3" customFormat="1" ht="31.5" customHeight="1" x14ac:dyDescent="0.2">
      <c r="B240" s="386"/>
      <c r="C240" s="318" t="s">
        <v>581</v>
      </c>
      <c r="D240" s="318"/>
      <c r="E240" s="318" t="s">
        <v>582</v>
      </c>
      <c r="F240" s="318"/>
      <c r="G240" s="286" t="s">
        <v>583</v>
      </c>
      <c r="H240" s="286"/>
      <c r="I240" s="286"/>
      <c r="J240" s="342">
        <v>1</v>
      </c>
      <c r="K240" s="342"/>
      <c r="L240" s="342"/>
      <c r="M240" s="387" t="s">
        <v>585</v>
      </c>
      <c r="N240" s="387"/>
      <c r="O240" s="387"/>
      <c r="P240" s="387"/>
      <c r="Q240" s="387"/>
      <c r="R240" s="387"/>
      <c r="S240" s="387"/>
      <c r="T240" s="387"/>
    </row>
    <row r="241" spans="2:20" s="3" customFormat="1" ht="15" customHeight="1" x14ac:dyDescent="0.2">
      <c r="B241" s="242"/>
      <c r="C241" s="340"/>
      <c r="D241" s="340"/>
      <c r="E241" s="340"/>
      <c r="F241" s="340"/>
      <c r="G241" s="340"/>
      <c r="H241" s="340"/>
      <c r="I241" s="340"/>
      <c r="J241" s="340"/>
      <c r="K241" s="340"/>
      <c r="L241" s="340"/>
      <c r="M241" s="340"/>
      <c r="N241" s="340"/>
      <c r="O241" s="340"/>
      <c r="P241" s="340"/>
      <c r="Q241" s="340"/>
      <c r="R241" s="340"/>
      <c r="S241" s="340"/>
      <c r="T241" s="243"/>
    </row>
    <row r="242" spans="2:20" s="3" customFormat="1" ht="27.4" customHeight="1" x14ac:dyDescent="0.2">
      <c r="B242" s="290" t="s">
        <v>71</v>
      </c>
      <c r="C242" s="291"/>
      <c r="D242" s="291"/>
      <c r="E242" s="291"/>
      <c r="F242" s="291"/>
      <c r="G242" s="291"/>
      <c r="H242" s="291"/>
      <c r="I242" s="291"/>
      <c r="J242" s="291"/>
      <c r="K242" s="291"/>
      <c r="L242" s="291"/>
      <c r="M242" s="291"/>
      <c r="N242" s="291"/>
      <c r="O242" s="291"/>
      <c r="P242" s="291"/>
      <c r="Q242" s="291"/>
      <c r="R242" s="291"/>
      <c r="S242" s="291"/>
      <c r="T242" s="292"/>
    </row>
    <row r="243" spans="2:20" s="3" customFormat="1" ht="22.5" customHeight="1" x14ac:dyDescent="0.2">
      <c r="B243" s="235" t="s">
        <v>119</v>
      </c>
      <c r="C243" s="236"/>
      <c r="D243" s="236"/>
      <c r="E243" s="236"/>
      <c r="F243" s="236"/>
      <c r="G243" s="236"/>
      <c r="H243" s="236"/>
      <c r="I243" s="236"/>
      <c r="J243" s="236"/>
      <c r="K243" s="237"/>
      <c r="L243" s="242"/>
      <c r="M243" s="340"/>
      <c r="N243" s="340"/>
      <c r="O243" s="340"/>
      <c r="P243" s="340"/>
      <c r="Q243" s="340"/>
      <c r="R243" s="340"/>
      <c r="S243" s="340"/>
      <c r="T243" s="243"/>
    </row>
    <row r="244" spans="2:20" s="3" customFormat="1" ht="22.5" customHeight="1" x14ac:dyDescent="0.2">
      <c r="B244" s="244" t="s">
        <v>74</v>
      </c>
      <c r="C244" s="244"/>
      <c r="D244" s="244"/>
      <c r="E244" s="242" t="s">
        <v>518</v>
      </c>
      <c r="F244" s="243"/>
      <c r="G244" s="244" t="s">
        <v>64</v>
      </c>
      <c r="H244" s="244"/>
      <c r="I244" s="244" t="s">
        <v>88</v>
      </c>
      <c r="J244" s="244"/>
      <c r="K244" s="244"/>
      <c r="L244" s="325"/>
      <c r="M244" s="326"/>
      <c r="N244" s="326"/>
      <c r="O244" s="326"/>
      <c r="P244" s="326"/>
      <c r="Q244" s="326"/>
      <c r="R244" s="326"/>
      <c r="S244" s="326"/>
      <c r="T244" s="327"/>
    </row>
    <row r="245" spans="2:20" s="3" customFormat="1" ht="22.5" customHeight="1" x14ac:dyDescent="0.2">
      <c r="B245" s="245" t="s">
        <v>76</v>
      </c>
      <c r="C245" s="245"/>
      <c r="D245" s="245"/>
      <c r="E245" s="256">
        <f>+G248/100</f>
        <v>0.6542</v>
      </c>
      <c r="F245" s="257"/>
      <c r="G245" s="345">
        <v>0.746</v>
      </c>
      <c r="H245" s="345"/>
      <c r="I245" s="344">
        <f>+E245-G245</f>
        <v>-9.1799999999999993E-2</v>
      </c>
      <c r="J245" s="344"/>
      <c r="K245" s="344"/>
      <c r="L245" s="372"/>
      <c r="M245" s="373"/>
      <c r="N245" s="373"/>
      <c r="O245" s="373"/>
      <c r="P245" s="373"/>
      <c r="Q245" s="373"/>
      <c r="R245" s="373"/>
      <c r="S245" s="373"/>
      <c r="T245" s="374"/>
    </row>
    <row r="246" spans="2:20" s="3" customFormat="1" ht="22.5" customHeight="1" x14ac:dyDescent="0.2">
      <c r="B246" s="287"/>
      <c r="C246" s="288"/>
      <c r="D246" s="288"/>
      <c r="E246" s="288"/>
      <c r="F246" s="288"/>
      <c r="G246" s="288"/>
      <c r="H246" s="288"/>
      <c r="I246" s="288"/>
      <c r="J246" s="288"/>
      <c r="K246" s="289"/>
      <c r="L246" s="372"/>
      <c r="M246" s="373"/>
      <c r="N246" s="373"/>
      <c r="O246" s="373"/>
      <c r="P246" s="373"/>
      <c r="Q246" s="373"/>
      <c r="R246" s="373"/>
      <c r="S246" s="373"/>
      <c r="T246" s="374"/>
    </row>
    <row r="247" spans="2:20" s="3" customFormat="1" ht="34.9" customHeight="1" x14ac:dyDescent="0.2">
      <c r="B247" s="244" t="s">
        <v>77</v>
      </c>
      <c r="C247" s="244"/>
      <c r="D247" s="244" t="s">
        <v>66</v>
      </c>
      <c r="E247" s="244"/>
      <c r="F247" s="95" t="s">
        <v>78</v>
      </c>
      <c r="G247" s="295" t="s">
        <v>81</v>
      </c>
      <c r="H247" s="296"/>
      <c r="I247" s="296"/>
      <c r="J247" s="296"/>
      <c r="K247" s="297"/>
      <c r="L247" s="372"/>
      <c r="M247" s="373"/>
      <c r="N247" s="373"/>
      <c r="O247" s="373"/>
      <c r="P247" s="373"/>
      <c r="Q247" s="373"/>
      <c r="R247" s="373"/>
      <c r="S247" s="373"/>
      <c r="T247" s="374"/>
    </row>
    <row r="248" spans="2:20" s="3" customFormat="1" ht="30" customHeight="1" x14ac:dyDescent="0.2">
      <c r="B248" s="260">
        <f>I152</f>
        <v>42684</v>
      </c>
      <c r="C248" s="286"/>
      <c r="D248" s="260">
        <f>J152</f>
        <v>44923</v>
      </c>
      <c r="E248" s="286"/>
      <c r="F248" s="17">
        <f>K152</f>
        <v>2239</v>
      </c>
      <c r="G248" s="246">
        <v>65.42</v>
      </c>
      <c r="H248" s="266"/>
      <c r="I248" s="266"/>
      <c r="J248" s="266"/>
      <c r="K248" s="247"/>
      <c r="L248" s="372"/>
      <c r="M248" s="373"/>
      <c r="N248" s="373"/>
      <c r="O248" s="373"/>
      <c r="P248" s="373"/>
      <c r="Q248" s="373"/>
      <c r="R248" s="373"/>
      <c r="S248" s="373"/>
      <c r="T248" s="374"/>
    </row>
    <row r="249" spans="2:20" s="3" customFormat="1" ht="25.5" customHeight="1" x14ac:dyDescent="0.2">
      <c r="B249" s="287"/>
      <c r="C249" s="288"/>
      <c r="D249" s="288"/>
      <c r="E249" s="288"/>
      <c r="F249" s="288"/>
      <c r="G249" s="288"/>
      <c r="H249" s="288"/>
      <c r="I249" s="288"/>
      <c r="J249" s="288"/>
      <c r="K249" s="289"/>
      <c r="L249" s="372"/>
      <c r="M249" s="373"/>
      <c r="N249" s="373"/>
      <c r="O249" s="373"/>
      <c r="P249" s="373"/>
      <c r="Q249" s="373"/>
      <c r="R249" s="373"/>
      <c r="S249" s="373"/>
      <c r="T249" s="374"/>
    </row>
    <row r="250" spans="2:20" s="3" customFormat="1" ht="24" customHeight="1" x14ac:dyDescent="0.2">
      <c r="B250" s="235" t="s">
        <v>82</v>
      </c>
      <c r="C250" s="236"/>
      <c r="D250" s="236"/>
      <c r="E250" s="236"/>
      <c r="F250" s="236"/>
      <c r="G250" s="236"/>
      <c r="H250" s="236"/>
      <c r="I250" s="236"/>
      <c r="J250" s="236"/>
      <c r="K250" s="237"/>
      <c r="L250" s="328"/>
      <c r="M250" s="329"/>
      <c r="N250" s="329"/>
      <c r="O250" s="329"/>
      <c r="P250" s="329"/>
      <c r="Q250" s="329"/>
      <c r="R250" s="329"/>
      <c r="S250" s="329"/>
      <c r="T250" s="330"/>
    </row>
    <row r="251" spans="2:20" s="3" customFormat="1" ht="37.5" customHeight="1" x14ac:dyDescent="0.2">
      <c r="B251" s="366" t="s">
        <v>96</v>
      </c>
      <c r="C251" s="367"/>
      <c r="D251" s="367"/>
      <c r="E251" s="367"/>
      <c r="F251" s="368"/>
      <c r="G251" s="317" t="s">
        <v>97</v>
      </c>
      <c r="H251" s="317"/>
      <c r="I251" s="450" t="s">
        <v>98</v>
      </c>
      <c r="J251" s="450"/>
      <c r="K251" s="96" t="s">
        <v>431</v>
      </c>
      <c r="L251" s="366" t="s">
        <v>99</v>
      </c>
      <c r="M251" s="367"/>
      <c r="N251" s="367"/>
      <c r="O251" s="367"/>
      <c r="P251" s="367"/>
      <c r="Q251" s="367"/>
      <c r="R251" s="367"/>
      <c r="S251" s="367"/>
      <c r="T251" s="368"/>
    </row>
    <row r="252" spans="2:20" s="3" customFormat="1" ht="33" customHeight="1" x14ac:dyDescent="0.25">
      <c r="B252" s="352" t="s">
        <v>100</v>
      </c>
      <c r="C252" s="353"/>
      <c r="D252" s="353"/>
      <c r="E252" s="353"/>
      <c r="F252" s="354"/>
      <c r="G252" s="244" t="s">
        <v>101</v>
      </c>
      <c r="H252" s="244"/>
      <c r="I252" s="278" t="s">
        <v>101</v>
      </c>
      <c r="J252" s="278"/>
      <c r="K252" s="24"/>
      <c r="L252" s="349"/>
      <c r="M252" s="350"/>
      <c r="N252" s="350"/>
      <c r="O252" s="350"/>
      <c r="P252" s="350"/>
      <c r="Q252" s="350"/>
      <c r="R252" s="350"/>
      <c r="S252" s="350"/>
      <c r="T252" s="351"/>
    </row>
    <row r="253" spans="2:20" s="3" customFormat="1" ht="28.15" customHeight="1" x14ac:dyDescent="0.2">
      <c r="B253" s="279" t="s">
        <v>83</v>
      </c>
      <c r="C253" s="279"/>
      <c r="D253" s="279"/>
      <c r="E253" s="279"/>
      <c r="F253" s="279" t="s">
        <v>46</v>
      </c>
      <c r="G253" s="279"/>
      <c r="H253" s="279"/>
      <c r="I253" s="279"/>
      <c r="J253" s="280" t="s">
        <v>84</v>
      </c>
      <c r="K253" s="281"/>
      <c r="L253" s="281"/>
      <c r="M253" s="281"/>
      <c r="N253" s="281"/>
      <c r="O253" s="281"/>
      <c r="P253" s="281"/>
      <c r="Q253" s="281"/>
      <c r="R253" s="281"/>
      <c r="S253" s="281"/>
      <c r="T253" s="282"/>
    </row>
    <row r="254" spans="2:20" s="3" customFormat="1" ht="28.15" customHeight="1" x14ac:dyDescent="0.2">
      <c r="B254" s="279" t="s">
        <v>85</v>
      </c>
      <c r="C254" s="279"/>
      <c r="D254" s="279" t="s">
        <v>519</v>
      </c>
      <c r="E254" s="279"/>
      <c r="F254" s="279"/>
      <c r="G254" s="279"/>
      <c r="H254" s="279"/>
      <c r="I254" s="279"/>
      <c r="J254" s="283"/>
      <c r="K254" s="284"/>
      <c r="L254" s="284"/>
      <c r="M254" s="284"/>
      <c r="N254" s="284"/>
      <c r="O254" s="284"/>
      <c r="P254" s="284"/>
      <c r="Q254" s="284"/>
      <c r="R254" s="284"/>
      <c r="S254" s="284"/>
      <c r="T254" s="285"/>
    </row>
    <row r="255" spans="2:20" s="3" customFormat="1" ht="96.6" customHeight="1" x14ac:dyDescent="0.2">
      <c r="B255" s="275" t="s">
        <v>754</v>
      </c>
      <c r="C255" s="276"/>
      <c r="D255" s="275" t="s">
        <v>755</v>
      </c>
      <c r="E255" s="276"/>
      <c r="F255" s="275" t="s">
        <v>596</v>
      </c>
      <c r="G255" s="343"/>
      <c r="H255" s="343"/>
      <c r="I255" s="276"/>
      <c r="J255" s="238" t="s">
        <v>949</v>
      </c>
      <c r="K255" s="239"/>
      <c r="L255" s="239"/>
      <c r="M255" s="239"/>
      <c r="N255" s="239"/>
      <c r="O255" s="239"/>
      <c r="P255" s="239"/>
      <c r="Q255" s="239"/>
      <c r="R255" s="239"/>
      <c r="S255" s="239"/>
      <c r="T255" s="240"/>
    </row>
    <row r="256" spans="2:20" s="3" customFormat="1" ht="60.6" customHeight="1" x14ac:dyDescent="0.2">
      <c r="B256" s="275" t="s">
        <v>831</v>
      </c>
      <c r="C256" s="276"/>
      <c r="D256" s="275" t="s">
        <v>832</v>
      </c>
      <c r="E256" s="276"/>
      <c r="F256" s="275" t="s">
        <v>833</v>
      </c>
      <c r="G256" s="343"/>
      <c r="H256" s="343"/>
      <c r="I256" s="276"/>
      <c r="J256" s="238" t="s">
        <v>950</v>
      </c>
      <c r="K256" s="239"/>
      <c r="L256" s="239"/>
      <c r="M256" s="239"/>
      <c r="N256" s="239"/>
      <c r="O256" s="239"/>
      <c r="P256" s="239"/>
      <c r="Q256" s="239"/>
      <c r="R256" s="239"/>
      <c r="S256" s="239"/>
      <c r="T256" s="240"/>
    </row>
    <row r="257" spans="2:39" s="3" customFormat="1" ht="39" customHeight="1" x14ac:dyDescent="0.2">
      <c r="B257" s="275" t="s">
        <v>714</v>
      </c>
      <c r="C257" s="276"/>
      <c r="D257" s="275" t="s">
        <v>715</v>
      </c>
      <c r="E257" s="276"/>
      <c r="F257" s="275" t="s">
        <v>834</v>
      </c>
      <c r="G257" s="343"/>
      <c r="H257" s="343"/>
      <c r="I257" s="276"/>
      <c r="J257" s="238" t="s">
        <v>752</v>
      </c>
      <c r="K257" s="239"/>
      <c r="L257" s="239"/>
      <c r="M257" s="239"/>
      <c r="N257" s="239"/>
      <c r="O257" s="239"/>
      <c r="P257" s="239"/>
      <c r="Q257" s="239"/>
      <c r="R257" s="239"/>
      <c r="S257" s="239"/>
      <c r="T257" s="240"/>
    </row>
    <row r="258" spans="2:39" s="3" customFormat="1" ht="70.150000000000006" customHeight="1" x14ac:dyDescent="0.2">
      <c r="B258" s="275" t="s">
        <v>884</v>
      </c>
      <c r="C258" s="276"/>
      <c r="D258" s="275"/>
      <c r="E258" s="276"/>
      <c r="F258" s="275" t="s">
        <v>716</v>
      </c>
      <c r="G258" s="343"/>
      <c r="H258" s="343"/>
      <c r="I258" s="276"/>
      <c r="J258" s="238" t="s">
        <v>885</v>
      </c>
      <c r="K258" s="239"/>
      <c r="L258" s="239"/>
      <c r="M258" s="239"/>
      <c r="N258" s="239"/>
      <c r="O258" s="239"/>
      <c r="P258" s="239"/>
      <c r="Q258" s="239"/>
      <c r="R258" s="239"/>
      <c r="S258" s="239"/>
      <c r="T258" s="240"/>
    </row>
    <row r="259" spans="2:39" s="3" customFormat="1" ht="15" customHeight="1" x14ac:dyDescent="0.2">
      <c r="B259" s="242"/>
      <c r="C259" s="340"/>
      <c r="D259" s="340"/>
      <c r="E259" s="340"/>
      <c r="F259" s="340"/>
      <c r="G259" s="340"/>
      <c r="H259" s="340"/>
      <c r="I259" s="340"/>
      <c r="J259" s="340"/>
      <c r="K259" s="340"/>
      <c r="L259" s="340"/>
      <c r="M259" s="340"/>
      <c r="N259" s="340"/>
      <c r="O259" s="340"/>
      <c r="P259" s="340"/>
      <c r="Q259" s="340"/>
      <c r="R259" s="340"/>
      <c r="S259" s="340"/>
      <c r="T259" s="243"/>
    </row>
    <row r="260" spans="2:39" s="3" customFormat="1" ht="22.5" customHeight="1" x14ac:dyDescent="0.2">
      <c r="B260" s="360" t="s">
        <v>102</v>
      </c>
      <c r="C260" s="361"/>
      <c r="D260" s="361"/>
      <c r="E260" s="361"/>
      <c r="F260" s="361"/>
      <c r="G260" s="361"/>
      <c r="H260" s="361"/>
      <c r="I260" s="361"/>
      <c r="J260" s="361"/>
      <c r="K260" s="361"/>
      <c r="L260" s="361"/>
      <c r="M260" s="361"/>
      <c r="N260" s="361"/>
      <c r="O260" s="361"/>
      <c r="P260" s="361"/>
      <c r="Q260" s="361"/>
      <c r="R260" s="361"/>
      <c r="S260" s="361"/>
      <c r="T260" s="362"/>
    </row>
    <row r="261" spans="2:39" s="3" customFormat="1" ht="30.4" customHeight="1" x14ac:dyDescent="0.2">
      <c r="B261" s="385" t="s">
        <v>87</v>
      </c>
      <c r="C261" s="369" t="s">
        <v>712</v>
      </c>
      <c r="D261" s="370"/>
      <c r="E261" s="370"/>
      <c r="F261" s="370"/>
      <c r="G261" s="370"/>
      <c r="H261" s="370"/>
      <c r="I261" s="370"/>
      <c r="J261" s="370"/>
      <c r="K261" s="370"/>
      <c r="L261" s="370"/>
      <c r="M261" s="370"/>
      <c r="N261" s="370"/>
      <c r="O261" s="370"/>
      <c r="P261" s="370"/>
      <c r="Q261" s="370"/>
      <c r="R261" s="370"/>
      <c r="S261" s="370"/>
      <c r="T261" s="371"/>
    </row>
    <row r="262" spans="2:39" s="3" customFormat="1" ht="22.5" customHeight="1" x14ac:dyDescent="0.2">
      <c r="B262" s="386"/>
      <c r="C262" s="235" t="s">
        <v>119</v>
      </c>
      <c r="D262" s="236"/>
      <c r="E262" s="236"/>
      <c r="F262" s="236"/>
      <c r="G262" s="236"/>
      <c r="H262" s="236"/>
      <c r="I262" s="236"/>
      <c r="J262" s="236"/>
      <c r="K262" s="236"/>
      <c r="L262" s="237"/>
      <c r="M262" s="235"/>
      <c r="N262" s="236"/>
      <c r="O262" s="236"/>
      <c r="P262" s="236"/>
      <c r="Q262" s="236"/>
      <c r="R262" s="236"/>
      <c r="S262" s="236"/>
      <c r="T262" s="237"/>
    </row>
    <row r="263" spans="2:39" s="3" customFormat="1" ht="22.5" customHeight="1" x14ac:dyDescent="0.2">
      <c r="B263" s="386"/>
      <c r="C263" s="244" t="s">
        <v>74</v>
      </c>
      <c r="D263" s="244"/>
      <c r="E263" s="244"/>
      <c r="F263" s="244" t="s">
        <v>518</v>
      </c>
      <c r="G263" s="244"/>
      <c r="H263" s="244" t="s">
        <v>64</v>
      </c>
      <c r="I263" s="244"/>
      <c r="J263" s="244" t="s">
        <v>88</v>
      </c>
      <c r="K263" s="244"/>
      <c r="L263" s="244"/>
      <c r="M263" s="325"/>
      <c r="N263" s="326"/>
      <c r="O263" s="326"/>
      <c r="P263" s="326"/>
      <c r="Q263" s="326"/>
      <c r="R263" s="326"/>
      <c r="S263" s="326"/>
      <c r="T263" s="327"/>
    </row>
    <row r="264" spans="2:39" s="3" customFormat="1" ht="22.15" customHeight="1" x14ac:dyDescent="0.2">
      <c r="B264" s="386"/>
      <c r="C264" s="242" t="s">
        <v>74</v>
      </c>
      <c r="D264" s="340"/>
      <c r="E264" s="243"/>
      <c r="F264" s="242" t="s">
        <v>518</v>
      </c>
      <c r="G264" s="243"/>
      <c r="H264" s="242" t="s">
        <v>64</v>
      </c>
      <c r="I264" s="243"/>
      <c r="J264" s="242" t="s">
        <v>88</v>
      </c>
      <c r="K264" s="340"/>
      <c r="L264" s="243"/>
      <c r="M264" s="372"/>
      <c r="N264" s="373"/>
      <c r="O264" s="373"/>
      <c r="P264" s="373"/>
      <c r="Q264" s="373"/>
      <c r="R264" s="373"/>
      <c r="S264" s="373"/>
      <c r="T264" s="374"/>
      <c r="V264" s="68"/>
      <c r="W264" s="68"/>
      <c r="X264" s="68"/>
      <c r="Y264" s="68"/>
      <c r="Z264" s="68"/>
      <c r="AA264" s="68"/>
      <c r="AB264" s="68"/>
      <c r="AC264" s="68"/>
      <c r="AD264" s="68"/>
      <c r="AE264" s="68"/>
      <c r="AF264" s="68"/>
      <c r="AG264" s="68"/>
      <c r="AH264" s="68"/>
      <c r="AI264" s="68"/>
      <c r="AJ264" s="68"/>
      <c r="AK264" s="68"/>
      <c r="AL264" s="68"/>
      <c r="AM264" s="68"/>
    </row>
    <row r="265" spans="2:39" s="3" customFormat="1" ht="14.25" x14ac:dyDescent="0.2">
      <c r="B265" s="386"/>
      <c r="C265" s="245" t="s">
        <v>76</v>
      </c>
      <c r="D265" s="245"/>
      <c r="E265" s="245"/>
      <c r="F265" s="395">
        <f>+H268</f>
        <v>1</v>
      </c>
      <c r="G265" s="395"/>
      <c r="H265" s="395">
        <v>1</v>
      </c>
      <c r="I265" s="395"/>
      <c r="J265" s="395">
        <f>+F265</f>
        <v>1</v>
      </c>
      <c r="K265" s="395"/>
      <c r="L265" s="395"/>
      <c r="M265" s="372"/>
      <c r="N265" s="373"/>
      <c r="O265" s="373"/>
      <c r="P265" s="373"/>
      <c r="Q265" s="373"/>
      <c r="R265" s="373"/>
      <c r="S265" s="373"/>
      <c r="T265" s="374"/>
      <c r="V265" s="68"/>
      <c r="W265" s="68"/>
      <c r="X265" s="68"/>
      <c r="Y265" s="68"/>
      <c r="Z265" s="68"/>
      <c r="AA265" s="68"/>
      <c r="AB265" s="68"/>
      <c r="AC265" s="68"/>
      <c r="AD265" s="68"/>
      <c r="AE265" s="68"/>
      <c r="AF265" s="68"/>
      <c r="AG265" s="68"/>
      <c r="AH265" s="68"/>
      <c r="AI265" s="68"/>
      <c r="AJ265" s="68"/>
      <c r="AK265" s="68"/>
      <c r="AL265" s="68"/>
      <c r="AM265" s="68"/>
    </row>
    <row r="266" spans="2:39" s="3" customFormat="1" ht="14.25" customHeight="1" x14ac:dyDescent="0.2">
      <c r="B266" s="386"/>
      <c r="C266" s="151"/>
      <c r="D266" s="151"/>
      <c r="E266" s="151"/>
      <c r="F266" s="150"/>
      <c r="G266" s="150"/>
      <c r="H266" s="150"/>
      <c r="I266" s="150"/>
      <c r="J266" s="150"/>
      <c r="K266" s="150"/>
      <c r="L266" s="150"/>
      <c r="M266" s="372"/>
      <c r="N266" s="373"/>
      <c r="O266" s="373"/>
      <c r="P266" s="373"/>
      <c r="Q266" s="373"/>
      <c r="R266" s="373"/>
      <c r="S266" s="373"/>
      <c r="T266" s="374"/>
    </row>
    <row r="267" spans="2:39" ht="30" x14ac:dyDescent="0.2">
      <c r="B267" s="386"/>
      <c r="C267" s="244" t="s">
        <v>77</v>
      </c>
      <c r="D267" s="244"/>
      <c r="E267" s="242" t="s">
        <v>66</v>
      </c>
      <c r="F267" s="243"/>
      <c r="G267" s="149" t="s">
        <v>78</v>
      </c>
      <c r="H267" s="295" t="s">
        <v>81</v>
      </c>
      <c r="I267" s="296"/>
      <c r="J267" s="296"/>
      <c r="K267" s="296"/>
      <c r="L267" s="297"/>
      <c r="M267" s="372"/>
      <c r="N267" s="373"/>
      <c r="O267" s="373"/>
      <c r="P267" s="373"/>
      <c r="Q267" s="373"/>
      <c r="R267" s="373"/>
      <c r="S267" s="373"/>
      <c r="T267" s="374"/>
    </row>
    <row r="268" spans="2:39" ht="27.75" customHeight="1" x14ac:dyDescent="0.2">
      <c r="B268" s="386"/>
      <c r="C268" s="260">
        <f>I154</f>
        <v>42684</v>
      </c>
      <c r="D268" s="260"/>
      <c r="E268" s="358">
        <f>J154</f>
        <v>43895</v>
      </c>
      <c r="F268" s="359"/>
      <c r="G268" s="17">
        <f>+K154</f>
        <v>0</v>
      </c>
      <c r="H268" s="363">
        <v>1</v>
      </c>
      <c r="I268" s="364"/>
      <c r="J268" s="364"/>
      <c r="K268" s="364"/>
      <c r="L268" s="365"/>
      <c r="M268" s="372"/>
      <c r="N268" s="373"/>
      <c r="O268" s="373"/>
      <c r="P268" s="373"/>
      <c r="Q268" s="373"/>
      <c r="R268" s="373"/>
      <c r="S268" s="373"/>
      <c r="T268" s="374"/>
    </row>
    <row r="269" spans="2:39" ht="14.1" customHeight="1" x14ac:dyDescent="0.2">
      <c r="B269" s="386"/>
      <c r="C269" s="242" t="s">
        <v>82</v>
      </c>
      <c r="D269" s="340"/>
      <c r="E269" s="340"/>
      <c r="F269" s="340"/>
      <c r="G269" s="340"/>
      <c r="H269" s="340"/>
      <c r="I269" s="340"/>
      <c r="J269" s="340"/>
      <c r="K269" s="340"/>
      <c r="L269" s="243"/>
      <c r="M269" s="328"/>
      <c r="N269" s="329"/>
      <c r="O269" s="329"/>
      <c r="P269" s="329"/>
      <c r="Q269" s="329"/>
      <c r="R269" s="329"/>
      <c r="S269" s="329"/>
      <c r="T269" s="330"/>
    </row>
    <row r="270" spans="2:39" s="3" customFormat="1" ht="15" customHeight="1" x14ac:dyDescent="0.2">
      <c r="B270" s="386"/>
      <c r="C270" s="242" t="s">
        <v>96</v>
      </c>
      <c r="D270" s="340"/>
      <c r="E270" s="340"/>
      <c r="F270" s="340"/>
      <c r="G270" s="243"/>
      <c r="H270" s="244" t="s">
        <v>103</v>
      </c>
      <c r="I270" s="244"/>
      <c r="J270" s="244" t="s">
        <v>98</v>
      </c>
      <c r="K270" s="244"/>
      <c r="L270" s="148" t="s">
        <v>431</v>
      </c>
      <c r="M270" s="366" t="s">
        <v>99</v>
      </c>
      <c r="N270" s="367"/>
      <c r="O270" s="367"/>
      <c r="P270" s="367"/>
      <c r="Q270" s="367"/>
      <c r="R270" s="367"/>
      <c r="S270" s="367"/>
      <c r="T270" s="368"/>
    </row>
    <row r="271" spans="2:39" ht="15" x14ac:dyDescent="0.2">
      <c r="B271" s="386"/>
      <c r="C271" s="242" t="s">
        <v>101</v>
      </c>
      <c r="D271" s="340"/>
      <c r="E271" s="340"/>
      <c r="F271" s="340"/>
      <c r="G271" s="243"/>
      <c r="H271" s="244" t="s">
        <v>101</v>
      </c>
      <c r="I271" s="244"/>
      <c r="J271" s="449" t="s">
        <v>101</v>
      </c>
      <c r="K271" s="449"/>
      <c r="L271" s="149" t="s">
        <v>101</v>
      </c>
      <c r="M271" s="287"/>
      <c r="N271" s="288"/>
      <c r="O271" s="288"/>
      <c r="P271" s="288"/>
      <c r="Q271" s="288"/>
      <c r="R271" s="288"/>
      <c r="S271" s="288"/>
      <c r="T271" s="289"/>
    </row>
    <row r="272" spans="2:39" ht="24" customHeight="1" x14ac:dyDescent="0.2">
      <c r="B272" s="386"/>
      <c r="C272" s="244" t="s">
        <v>83</v>
      </c>
      <c r="D272" s="244"/>
      <c r="E272" s="244"/>
      <c r="F272" s="244"/>
      <c r="G272" s="244" t="s">
        <v>46</v>
      </c>
      <c r="H272" s="244"/>
      <c r="I272" s="244"/>
      <c r="J272" s="244"/>
      <c r="K272" s="378" t="s">
        <v>845</v>
      </c>
      <c r="L272" s="378"/>
      <c r="M272" s="378"/>
      <c r="N272" s="378"/>
      <c r="O272" s="378"/>
      <c r="P272" s="378"/>
      <c r="Q272" s="378"/>
      <c r="R272" s="378"/>
      <c r="S272" s="378"/>
      <c r="T272" s="379"/>
    </row>
    <row r="273" spans="2:23" ht="23.45" customHeight="1" x14ac:dyDescent="0.2">
      <c r="B273" s="386"/>
      <c r="C273" s="244" t="s">
        <v>85</v>
      </c>
      <c r="D273" s="244"/>
      <c r="E273" s="244" t="s">
        <v>519</v>
      </c>
      <c r="F273" s="244"/>
      <c r="G273" s="244"/>
      <c r="H273" s="244"/>
      <c r="I273" s="244"/>
      <c r="J273" s="244"/>
      <c r="K273" s="380"/>
      <c r="L273" s="380"/>
      <c r="M273" s="380"/>
      <c r="N273" s="380"/>
      <c r="O273" s="380"/>
      <c r="P273" s="380"/>
      <c r="Q273" s="380"/>
      <c r="R273" s="380"/>
      <c r="S273" s="380"/>
      <c r="T273" s="381"/>
    </row>
    <row r="274" spans="2:23" ht="27.75" customHeight="1" x14ac:dyDescent="0.2">
      <c r="B274" s="242"/>
      <c r="C274" s="340"/>
      <c r="D274" s="340"/>
      <c r="E274" s="340"/>
      <c r="F274" s="340"/>
      <c r="G274" s="340"/>
      <c r="H274" s="340"/>
      <c r="I274" s="340"/>
      <c r="J274" s="340"/>
      <c r="K274" s="340"/>
      <c r="L274" s="340"/>
      <c r="M274" s="340"/>
      <c r="N274" s="340"/>
      <c r="O274" s="340"/>
      <c r="P274" s="340"/>
      <c r="Q274" s="340"/>
      <c r="R274" s="340"/>
      <c r="S274" s="340"/>
      <c r="T274" s="243"/>
    </row>
    <row r="275" spans="2:23" ht="27" customHeight="1" x14ac:dyDescent="0.2">
      <c r="B275" s="385" t="s">
        <v>89</v>
      </c>
      <c r="C275" s="451" t="s">
        <v>586</v>
      </c>
      <c r="D275" s="369"/>
      <c r="E275" s="369"/>
      <c r="F275" s="369"/>
      <c r="G275" s="369"/>
      <c r="H275" s="369"/>
      <c r="I275" s="369"/>
      <c r="J275" s="369"/>
      <c r="K275" s="369"/>
      <c r="L275" s="369"/>
      <c r="M275" s="369"/>
      <c r="N275" s="369"/>
      <c r="O275" s="369"/>
      <c r="P275" s="369"/>
      <c r="Q275" s="369"/>
      <c r="R275" s="369"/>
      <c r="S275" s="369"/>
      <c r="T275" s="452"/>
    </row>
    <row r="276" spans="2:23" ht="22.15" customHeight="1" x14ac:dyDescent="0.2">
      <c r="B276" s="386"/>
      <c r="C276" s="235" t="s">
        <v>119</v>
      </c>
      <c r="D276" s="236"/>
      <c r="E276" s="236"/>
      <c r="F276" s="236"/>
      <c r="G276" s="236"/>
      <c r="H276" s="236"/>
      <c r="I276" s="236"/>
      <c r="J276" s="236"/>
      <c r="K276" s="236"/>
      <c r="L276" s="237"/>
      <c r="M276" s="235"/>
      <c r="N276" s="236"/>
      <c r="O276" s="236"/>
      <c r="P276" s="236"/>
      <c r="Q276" s="236"/>
      <c r="R276" s="236"/>
      <c r="S276" s="236"/>
      <c r="T276" s="237"/>
    </row>
    <row r="277" spans="2:23" ht="27.75" customHeight="1" x14ac:dyDescent="0.2">
      <c r="B277" s="386"/>
      <c r="C277" s="244" t="s">
        <v>74</v>
      </c>
      <c r="D277" s="244"/>
      <c r="E277" s="244"/>
      <c r="F277" s="244" t="s">
        <v>518</v>
      </c>
      <c r="G277" s="244"/>
      <c r="H277" s="244" t="s">
        <v>64</v>
      </c>
      <c r="I277" s="244"/>
      <c r="J277" s="244" t="s">
        <v>75</v>
      </c>
      <c r="K277" s="244"/>
      <c r="L277" s="244"/>
      <c r="M277" s="325"/>
      <c r="N277" s="326"/>
      <c r="O277" s="326"/>
      <c r="P277" s="326"/>
      <c r="Q277" s="326"/>
      <c r="R277" s="326"/>
      <c r="S277" s="326"/>
      <c r="T277" s="327"/>
    </row>
    <row r="278" spans="2:23" ht="21.6" customHeight="1" x14ac:dyDescent="0.2">
      <c r="B278" s="386"/>
      <c r="C278" s="245" t="s">
        <v>76</v>
      </c>
      <c r="D278" s="245"/>
      <c r="E278" s="245"/>
      <c r="F278" s="395">
        <v>1</v>
      </c>
      <c r="G278" s="395"/>
      <c r="H278" s="395">
        <v>1</v>
      </c>
      <c r="I278" s="395"/>
      <c r="J278" s="345">
        <f>F278-H278</f>
        <v>0</v>
      </c>
      <c r="K278" s="345"/>
      <c r="L278" s="345"/>
      <c r="M278" s="328"/>
      <c r="N278" s="329"/>
      <c r="O278" s="329"/>
      <c r="P278" s="329"/>
      <c r="Q278" s="329"/>
      <c r="R278" s="329"/>
      <c r="S278" s="329"/>
      <c r="T278" s="330"/>
    </row>
    <row r="279" spans="2:23" ht="24" customHeight="1" x14ac:dyDescent="0.2">
      <c r="B279" s="386"/>
      <c r="C279" s="279" t="s">
        <v>83</v>
      </c>
      <c r="D279" s="279"/>
      <c r="E279" s="279"/>
      <c r="F279" s="279"/>
      <c r="G279" s="279" t="s">
        <v>46</v>
      </c>
      <c r="H279" s="279"/>
      <c r="I279" s="279"/>
      <c r="J279" s="279"/>
      <c r="K279" s="280" t="s">
        <v>845</v>
      </c>
      <c r="L279" s="281"/>
      <c r="M279" s="281"/>
      <c r="N279" s="281"/>
      <c r="O279" s="281"/>
      <c r="P279" s="281"/>
      <c r="Q279" s="281"/>
      <c r="R279" s="281"/>
      <c r="S279" s="281"/>
      <c r="T279" s="282"/>
    </row>
    <row r="280" spans="2:23" ht="24.4" customHeight="1" x14ac:dyDescent="0.2">
      <c r="B280" s="386"/>
      <c r="C280" s="279" t="s">
        <v>85</v>
      </c>
      <c r="D280" s="279"/>
      <c r="E280" s="279" t="s">
        <v>519</v>
      </c>
      <c r="F280" s="279"/>
      <c r="G280" s="279"/>
      <c r="H280" s="279"/>
      <c r="I280" s="279"/>
      <c r="J280" s="279"/>
      <c r="K280" s="283"/>
      <c r="L280" s="284"/>
      <c r="M280" s="284"/>
      <c r="N280" s="284"/>
      <c r="O280" s="284"/>
      <c r="P280" s="284"/>
      <c r="Q280" s="284"/>
      <c r="R280" s="284"/>
      <c r="S280" s="284"/>
      <c r="T280" s="285"/>
    </row>
    <row r="281" spans="2:23" ht="27.75" customHeight="1" x14ac:dyDescent="0.2">
      <c r="B281" s="242"/>
      <c r="C281" s="340"/>
      <c r="D281" s="340"/>
      <c r="E281" s="340"/>
      <c r="F281" s="340"/>
      <c r="G281" s="340"/>
      <c r="H281" s="340"/>
      <c r="I281" s="340"/>
      <c r="J281" s="340"/>
      <c r="K281" s="340"/>
      <c r="L281" s="340"/>
      <c r="M281" s="340"/>
      <c r="N281" s="340"/>
      <c r="O281" s="340"/>
      <c r="P281" s="340"/>
      <c r="Q281" s="340"/>
      <c r="R281" s="340"/>
      <c r="S281" s="340"/>
      <c r="T281" s="243"/>
    </row>
    <row r="282" spans="2:23" ht="25.9" customHeight="1" x14ac:dyDescent="0.2">
      <c r="B282" s="382" t="s">
        <v>104</v>
      </c>
      <c r="C282" s="383"/>
      <c r="D282" s="383"/>
      <c r="E282" s="383"/>
      <c r="F282" s="383"/>
      <c r="G282" s="383"/>
      <c r="H282" s="383"/>
      <c r="I282" s="383"/>
      <c r="J282" s="383"/>
      <c r="K282" s="383"/>
      <c r="L282" s="383"/>
      <c r="M282" s="383"/>
      <c r="N282" s="383"/>
      <c r="O282" s="383"/>
      <c r="P282" s="383"/>
      <c r="Q282" s="383"/>
      <c r="R282" s="383"/>
      <c r="S282" s="383"/>
      <c r="T282" s="384"/>
    </row>
    <row r="283" spans="2:23" ht="23.45" customHeight="1" x14ac:dyDescent="0.2">
      <c r="B283" s="375" t="s">
        <v>48</v>
      </c>
      <c r="C283" s="376"/>
      <c r="D283" s="376"/>
      <c r="E283" s="376"/>
      <c r="F283" s="377"/>
      <c r="G283" s="396" t="s">
        <v>105</v>
      </c>
      <c r="H283" s="396"/>
      <c r="I283" s="396"/>
      <c r="J283" s="396"/>
      <c r="K283" s="396"/>
      <c r="L283" s="396"/>
      <c r="M283" s="396"/>
      <c r="N283" s="396"/>
      <c r="O283" s="396"/>
      <c r="P283" s="396"/>
      <c r="Q283" s="396"/>
      <c r="R283" s="396"/>
      <c r="S283" s="375" t="s">
        <v>106</v>
      </c>
      <c r="T283" s="377"/>
    </row>
    <row r="284" spans="2:23" ht="206.45" customHeight="1" x14ac:dyDescent="0.2">
      <c r="B284" s="244" t="s">
        <v>510</v>
      </c>
      <c r="C284" s="244"/>
      <c r="D284" s="244"/>
      <c r="E284" s="244"/>
      <c r="F284" s="244"/>
      <c r="G284" s="245" t="s">
        <v>1084</v>
      </c>
      <c r="H284" s="245"/>
      <c r="I284" s="245"/>
      <c r="J284" s="245"/>
      <c r="K284" s="245"/>
      <c r="L284" s="245"/>
      <c r="M284" s="245"/>
      <c r="N284" s="245"/>
      <c r="O284" s="245"/>
      <c r="P284" s="245"/>
      <c r="Q284" s="245"/>
      <c r="R284" s="245"/>
      <c r="S284" s="287" t="s">
        <v>744</v>
      </c>
      <c r="T284" s="289"/>
      <c r="V284" s="495"/>
      <c r="W284" s="495"/>
    </row>
    <row r="285" spans="2:23" ht="49.15" customHeight="1" x14ac:dyDescent="0.2">
      <c r="B285" s="244" t="s">
        <v>700</v>
      </c>
      <c r="C285" s="244"/>
      <c r="D285" s="244"/>
      <c r="E285" s="244"/>
      <c r="F285" s="244"/>
      <c r="G285" s="248" t="s">
        <v>1085</v>
      </c>
      <c r="H285" s="249"/>
      <c r="I285" s="249"/>
      <c r="J285" s="249"/>
      <c r="K285" s="249"/>
      <c r="L285" s="249"/>
      <c r="M285" s="249"/>
      <c r="N285" s="249"/>
      <c r="O285" s="249"/>
      <c r="P285" s="249"/>
      <c r="Q285" s="249"/>
      <c r="R285" s="250"/>
      <c r="S285" s="287" t="s">
        <v>668</v>
      </c>
      <c r="T285" s="289"/>
    </row>
    <row r="286" spans="2:23" ht="37.9" customHeight="1" x14ac:dyDescent="0.2">
      <c r="B286" s="244" t="s">
        <v>745</v>
      </c>
      <c r="C286" s="244"/>
      <c r="D286" s="244"/>
      <c r="E286" s="244"/>
      <c r="F286" s="244"/>
      <c r="G286" s="248" t="s">
        <v>1090</v>
      </c>
      <c r="H286" s="249"/>
      <c r="I286" s="249"/>
      <c r="J286" s="249"/>
      <c r="K286" s="249"/>
      <c r="L286" s="249"/>
      <c r="M286" s="249"/>
      <c r="N286" s="249"/>
      <c r="O286" s="249"/>
      <c r="P286" s="249"/>
      <c r="Q286" s="249"/>
      <c r="R286" s="250"/>
      <c r="S286" s="287"/>
      <c r="T286" s="289"/>
    </row>
    <row r="287" spans="2:23" ht="40.15" customHeight="1" x14ac:dyDescent="0.2">
      <c r="B287" s="453" t="s">
        <v>670</v>
      </c>
      <c r="C287" s="453"/>
      <c r="D287" s="453"/>
      <c r="E287" s="453"/>
      <c r="F287" s="453"/>
      <c r="G287" s="454" t="s">
        <v>1091</v>
      </c>
      <c r="H287" s="455"/>
      <c r="I287" s="455"/>
      <c r="J287" s="455"/>
      <c r="K287" s="455"/>
      <c r="L287" s="455"/>
      <c r="M287" s="455"/>
      <c r="N287" s="455"/>
      <c r="O287" s="455"/>
      <c r="P287" s="455"/>
      <c r="Q287" s="455"/>
      <c r="R287" s="456"/>
      <c r="S287" s="287"/>
      <c r="T287" s="289"/>
    </row>
    <row r="288" spans="2:23" ht="26.25" customHeight="1" x14ac:dyDescent="0.2">
      <c r="B288" s="382" t="s">
        <v>691</v>
      </c>
      <c r="C288" s="383"/>
      <c r="D288" s="383"/>
      <c r="E288" s="383"/>
      <c r="F288" s="383"/>
      <c r="G288" s="383"/>
      <c r="H288" s="383"/>
      <c r="I288" s="383"/>
      <c r="J288" s="383"/>
      <c r="K288" s="383"/>
      <c r="L288" s="383"/>
      <c r="M288" s="383"/>
      <c r="N288" s="383"/>
      <c r="O288" s="383"/>
      <c r="P288" s="383"/>
      <c r="Q288" s="383"/>
      <c r="R288" s="383"/>
      <c r="S288" s="383"/>
      <c r="T288" s="384"/>
    </row>
    <row r="289" spans="1:24" ht="23.25" customHeight="1" x14ac:dyDescent="0.2">
      <c r="B289" s="392" t="s">
        <v>48</v>
      </c>
      <c r="C289" s="393"/>
      <c r="D289" s="393"/>
      <c r="E289" s="393"/>
      <c r="F289" s="394"/>
      <c r="G289" s="375" t="s">
        <v>105</v>
      </c>
      <c r="H289" s="376"/>
      <c r="I289" s="376"/>
      <c r="J289" s="376"/>
      <c r="K289" s="376"/>
      <c r="L289" s="376"/>
      <c r="M289" s="376"/>
      <c r="N289" s="376"/>
      <c r="O289" s="376"/>
      <c r="P289" s="376"/>
      <c r="Q289" s="376"/>
      <c r="R289" s="377"/>
      <c r="S289" s="375" t="s">
        <v>106</v>
      </c>
      <c r="T289" s="377"/>
    </row>
    <row r="290" spans="1:24" ht="243" customHeight="1" x14ac:dyDescent="0.2">
      <c r="B290" s="652" t="s">
        <v>897</v>
      </c>
      <c r="C290" s="652"/>
      <c r="D290" s="652"/>
      <c r="E290" s="652"/>
      <c r="F290" s="652"/>
      <c r="G290" s="286" t="s">
        <v>1038</v>
      </c>
      <c r="H290" s="286"/>
      <c r="I290" s="286"/>
      <c r="J290" s="286"/>
      <c r="K290" s="286"/>
      <c r="L290" s="286"/>
      <c r="M290" s="286"/>
      <c r="N290" s="286"/>
      <c r="O290" s="286"/>
      <c r="P290" s="286"/>
      <c r="Q290" s="286"/>
      <c r="R290" s="286"/>
      <c r="S290" s="325" t="s">
        <v>743</v>
      </c>
      <c r="T290" s="327"/>
    </row>
    <row r="291" spans="1:24" ht="398.45" customHeight="1" x14ac:dyDescent="0.2">
      <c r="B291" s="653" t="s">
        <v>1042</v>
      </c>
      <c r="C291" s="654"/>
      <c r="D291" s="654"/>
      <c r="E291" s="654"/>
      <c r="F291" s="655"/>
      <c r="G291" s="325" t="s">
        <v>1041</v>
      </c>
      <c r="H291" s="326"/>
      <c r="I291" s="326"/>
      <c r="J291" s="326"/>
      <c r="K291" s="326"/>
      <c r="L291" s="326"/>
      <c r="M291" s="326"/>
      <c r="N291" s="326"/>
      <c r="O291" s="326"/>
      <c r="P291" s="326"/>
      <c r="Q291" s="326"/>
      <c r="R291" s="327"/>
      <c r="S291" s="286" t="s">
        <v>1039</v>
      </c>
      <c r="T291" s="286"/>
    </row>
    <row r="292" spans="1:24" ht="13.9" customHeight="1" x14ac:dyDescent="0.2">
      <c r="B292" s="656"/>
      <c r="C292" s="657"/>
      <c r="D292" s="657"/>
      <c r="E292" s="657"/>
      <c r="F292" s="658"/>
      <c r="G292" s="328"/>
      <c r="H292" s="329"/>
      <c r="I292" s="329"/>
      <c r="J292" s="329"/>
      <c r="K292" s="329"/>
      <c r="L292" s="329"/>
      <c r="M292" s="329"/>
      <c r="N292" s="329"/>
      <c r="O292" s="329"/>
      <c r="P292" s="329"/>
      <c r="Q292" s="329"/>
      <c r="R292" s="330"/>
      <c r="S292" s="286"/>
      <c r="T292" s="286"/>
    </row>
    <row r="293" spans="1:24" ht="162.6" customHeight="1" x14ac:dyDescent="0.2">
      <c r="B293" s="397" t="s">
        <v>898</v>
      </c>
      <c r="C293" s="398"/>
      <c r="D293" s="398"/>
      <c r="E293" s="398"/>
      <c r="F293" s="399"/>
      <c r="G293" s="248" t="s">
        <v>1040</v>
      </c>
      <c r="H293" s="249"/>
      <c r="I293" s="249"/>
      <c r="J293" s="249"/>
      <c r="K293" s="249"/>
      <c r="L293" s="249"/>
      <c r="M293" s="249"/>
      <c r="N293" s="249"/>
      <c r="O293" s="249"/>
      <c r="P293" s="249"/>
      <c r="Q293" s="249"/>
      <c r="R293" s="250"/>
      <c r="S293" s="287" t="s">
        <v>896</v>
      </c>
      <c r="T293" s="289"/>
    </row>
    <row r="294" spans="1:24" ht="94.5" customHeight="1" x14ac:dyDescent="0.2">
      <c r="B294" s="392" t="s">
        <v>717</v>
      </c>
      <c r="C294" s="393"/>
      <c r="D294" s="393"/>
      <c r="E294" s="393"/>
      <c r="F294" s="394"/>
      <c r="G294" s="396" t="s">
        <v>105</v>
      </c>
      <c r="H294" s="396"/>
      <c r="I294" s="396"/>
      <c r="J294" s="396"/>
      <c r="K294" s="396"/>
      <c r="L294" s="396"/>
      <c r="M294" s="396"/>
      <c r="N294" s="396"/>
      <c r="O294" s="396"/>
      <c r="P294" s="396"/>
      <c r="Q294" s="396"/>
      <c r="R294" s="396"/>
      <c r="S294" s="375" t="s">
        <v>106</v>
      </c>
      <c r="T294" s="377"/>
    </row>
    <row r="295" spans="1:24" ht="225.6" customHeight="1" x14ac:dyDescent="0.2">
      <c r="B295" s="325"/>
      <c r="C295" s="326"/>
      <c r="D295" s="326"/>
      <c r="E295" s="326"/>
      <c r="F295" s="327"/>
      <c r="G295" s="418" t="s">
        <v>979</v>
      </c>
      <c r="H295" s="419"/>
      <c r="I295" s="419"/>
      <c r="J295" s="419"/>
      <c r="K295" s="419"/>
      <c r="L295" s="419"/>
      <c r="M295" s="419"/>
      <c r="N295" s="419"/>
      <c r="O295" s="419"/>
      <c r="P295" s="419"/>
      <c r="Q295" s="419"/>
      <c r="R295" s="420"/>
      <c r="S295" s="478"/>
      <c r="T295" s="479"/>
      <c r="W295" s="472"/>
      <c r="X295" s="472"/>
    </row>
    <row r="296" spans="1:24" ht="336.6" customHeight="1" x14ac:dyDescent="0.2">
      <c r="B296" s="372"/>
      <c r="C296" s="448"/>
      <c r="D296" s="448"/>
      <c r="E296" s="448"/>
      <c r="F296" s="374"/>
      <c r="G296" s="473" t="s">
        <v>980</v>
      </c>
      <c r="H296" s="474"/>
      <c r="I296" s="474"/>
      <c r="J296" s="474"/>
      <c r="K296" s="474"/>
      <c r="L296" s="474"/>
      <c r="M296" s="474"/>
      <c r="N296" s="474"/>
      <c r="O296" s="474"/>
      <c r="P296" s="474"/>
      <c r="Q296" s="474"/>
      <c r="R296" s="475"/>
      <c r="S296" s="480"/>
      <c r="T296" s="481"/>
      <c r="W296" s="472"/>
      <c r="X296" s="472"/>
    </row>
    <row r="297" spans="1:24" ht="244.15" customHeight="1" x14ac:dyDescent="0.2">
      <c r="A297" s="75"/>
      <c r="B297" s="372"/>
      <c r="C297" s="448"/>
      <c r="D297" s="448"/>
      <c r="E297" s="448"/>
      <c r="F297" s="374"/>
      <c r="G297" s="389" t="s">
        <v>981</v>
      </c>
      <c r="H297" s="407"/>
      <c r="I297" s="407"/>
      <c r="J297" s="407"/>
      <c r="K297" s="407"/>
      <c r="L297" s="407"/>
      <c r="M297" s="407"/>
      <c r="N297" s="407"/>
      <c r="O297" s="407"/>
      <c r="P297" s="407"/>
      <c r="Q297" s="407"/>
      <c r="R297" s="407"/>
      <c r="S297" s="480"/>
      <c r="T297" s="481"/>
      <c r="W297" s="472"/>
      <c r="X297" s="472"/>
    </row>
    <row r="298" spans="1:24" ht="267" customHeight="1" x14ac:dyDescent="0.2">
      <c r="B298" s="372"/>
      <c r="C298" s="448"/>
      <c r="D298" s="448"/>
      <c r="E298" s="448"/>
      <c r="F298" s="374"/>
      <c r="G298" s="389" t="s">
        <v>982</v>
      </c>
      <c r="H298" s="407"/>
      <c r="I298" s="407"/>
      <c r="J298" s="407"/>
      <c r="K298" s="407"/>
      <c r="L298" s="407"/>
      <c r="M298" s="407"/>
      <c r="N298" s="407"/>
      <c r="O298" s="407"/>
      <c r="P298" s="407"/>
      <c r="Q298" s="407"/>
      <c r="R298" s="407"/>
      <c r="S298" s="480"/>
      <c r="T298" s="481"/>
      <c r="W298" s="472"/>
      <c r="X298" s="472"/>
    </row>
    <row r="299" spans="1:24" ht="270" customHeight="1" x14ac:dyDescent="0.2">
      <c r="B299" s="372"/>
      <c r="C299" s="448"/>
      <c r="D299" s="448"/>
      <c r="E299" s="448"/>
      <c r="F299" s="374"/>
      <c r="G299" s="476" t="s">
        <v>983</v>
      </c>
      <c r="H299" s="477"/>
      <c r="I299" s="477"/>
      <c r="J299" s="477"/>
      <c r="K299" s="477"/>
      <c r="L299" s="477"/>
      <c r="M299" s="477"/>
      <c r="N299" s="477"/>
      <c r="O299" s="477"/>
      <c r="P299" s="477"/>
      <c r="Q299" s="477"/>
      <c r="R299" s="477"/>
      <c r="S299" s="480"/>
      <c r="T299" s="481"/>
      <c r="W299" s="472"/>
      <c r="X299" s="472"/>
    </row>
    <row r="300" spans="1:24" ht="232.15" customHeight="1" x14ac:dyDescent="0.2">
      <c r="B300" s="372"/>
      <c r="C300" s="448"/>
      <c r="D300" s="448"/>
      <c r="E300" s="448"/>
      <c r="F300" s="374"/>
      <c r="G300" s="389" t="s">
        <v>671</v>
      </c>
      <c r="H300" s="407"/>
      <c r="I300" s="407"/>
      <c r="J300" s="407"/>
      <c r="K300" s="407"/>
      <c r="L300" s="407"/>
      <c r="M300" s="407"/>
      <c r="N300" s="407"/>
      <c r="O300" s="407"/>
      <c r="P300" s="407"/>
      <c r="Q300" s="407"/>
      <c r="R300" s="407"/>
      <c r="S300" s="480"/>
      <c r="T300" s="481"/>
      <c r="W300" s="472"/>
      <c r="X300" s="472"/>
    </row>
    <row r="301" spans="1:24" ht="208.9" customHeight="1" x14ac:dyDescent="0.2">
      <c r="B301" s="372"/>
      <c r="C301" s="448"/>
      <c r="D301" s="448"/>
      <c r="E301" s="448"/>
      <c r="F301" s="374"/>
      <c r="G301" s="476" t="s">
        <v>984</v>
      </c>
      <c r="H301" s="477"/>
      <c r="I301" s="477"/>
      <c r="J301" s="477"/>
      <c r="K301" s="477"/>
      <c r="L301" s="477"/>
      <c r="M301" s="477"/>
      <c r="N301" s="477"/>
      <c r="O301" s="477"/>
      <c r="P301" s="477"/>
      <c r="Q301" s="477"/>
      <c r="R301" s="477"/>
      <c r="S301" s="480"/>
      <c r="T301" s="481"/>
      <c r="W301" s="472"/>
      <c r="X301" s="472"/>
    </row>
    <row r="302" spans="1:24" ht="210.6" customHeight="1" x14ac:dyDescent="0.2">
      <c r="B302" s="372"/>
      <c r="C302" s="448"/>
      <c r="D302" s="448"/>
      <c r="E302" s="448"/>
      <c r="F302" s="374"/>
      <c r="G302" s="389" t="s">
        <v>774</v>
      </c>
      <c r="H302" s="407"/>
      <c r="I302" s="407"/>
      <c r="J302" s="407"/>
      <c r="K302" s="407"/>
      <c r="L302" s="407"/>
      <c r="M302" s="407"/>
      <c r="N302" s="407"/>
      <c r="O302" s="407"/>
      <c r="P302" s="407"/>
      <c r="Q302" s="407"/>
      <c r="R302" s="408"/>
      <c r="S302" s="480"/>
      <c r="T302" s="481"/>
      <c r="W302" s="472"/>
      <c r="X302" s="472"/>
    </row>
    <row r="303" spans="1:24" ht="152.44999999999999" customHeight="1" x14ac:dyDescent="0.2">
      <c r="B303" s="372"/>
      <c r="C303" s="448"/>
      <c r="D303" s="448"/>
      <c r="E303" s="448"/>
      <c r="F303" s="374"/>
      <c r="G303" s="389" t="s">
        <v>985</v>
      </c>
      <c r="H303" s="407"/>
      <c r="I303" s="407"/>
      <c r="J303" s="407"/>
      <c r="K303" s="407"/>
      <c r="L303" s="407"/>
      <c r="M303" s="407"/>
      <c r="N303" s="407"/>
      <c r="O303" s="407"/>
      <c r="P303" s="407"/>
      <c r="Q303" s="407"/>
      <c r="R303" s="408"/>
      <c r="S303" s="480"/>
      <c r="T303" s="481"/>
      <c r="W303" s="472"/>
      <c r="X303" s="472"/>
    </row>
    <row r="304" spans="1:24" ht="117.6" customHeight="1" x14ac:dyDescent="0.2">
      <c r="B304" s="372"/>
      <c r="C304" s="448"/>
      <c r="D304" s="448"/>
      <c r="E304" s="448"/>
      <c r="F304" s="374"/>
      <c r="G304" s="389" t="s">
        <v>986</v>
      </c>
      <c r="H304" s="390"/>
      <c r="I304" s="390"/>
      <c r="J304" s="390"/>
      <c r="K304" s="390"/>
      <c r="L304" s="390"/>
      <c r="M304" s="390"/>
      <c r="N304" s="390"/>
      <c r="O304" s="390"/>
      <c r="P304" s="390"/>
      <c r="Q304" s="390"/>
      <c r="R304" s="391"/>
      <c r="S304" s="480"/>
      <c r="T304" s="481"/>
      <c r="W304" s="472"/>
      <c r="X304" s="472"/>
    </row>
    <row r="305" spans="2:24" ht="294" customHeight="1" x14ac:dyDescent="0.2">
      <c r="B305" s="372"/>
      <c r="C305" s="448"/>
      <c r="D305" s="448"/>
      <c r="E305" s="448"/>
      <c r="F305" s="374"/>
      <c r="G305" s="389" t="s">
        <v>987</v>
      </c>
      <c r="H305" s="407"/>
      <c r="I305" s="407"/>
      <c r="J305" s="407"/>
      <c r="K305" s="407"/>
      <c r="L305" s="407"/>
      <c r="M305" s="407"/>
      <c r="N305" s="407"/>
      <c r="O305" s="407"/>
      <c r="P305" s="407"/>
      <c r="Q305" s="407"/>
      <c r="R305" s="407"/>
      <c r="S305" s="480"/>
      <c r="T305" s="481"/>
      <c r="W305" s="472"/>
      <c r="X305" s="472"/>
    </row>
    <row r="306" spans="2:24" ht="408.6" customHeight="1" x14ac:dyDescent="0.2">
      <c r="B306" s="372"/>
      <c r="C306" s="448"/>
      <c r="D306" s="448"/>
      <c r="E306" s="448"/>
      <c r="F306" s="374"/>
      <c r="G306" s="401" t="s">
        <v>988</v>
      </c>
      <c r="H306" s="402"/>
      <c r="I306" s="402"/>
      <c r="J306" s="402"/>
      <c r="K306" s="402"/>
      <c r="L306" s="402"/>
      <c r="M306" s="402"/>
      <c r="N306" s="402"/>
      <c r="O306" s="402"/>
      <c r="P306" s="402"/>
      <c r="Q306" s="402"/>
      <c r="R306" s="403"/>
      <c r="S306" s="480"/>
      <c r="T306" s="481"/>
      <c r="W306" s="472"/>
      <c r="X306" s="472"/>
    </row>
    <row r="307" spans="2:24" ht="102.6" customHeight="1" x14ac:dyDescent="0.2">
      <c r="B307" s="372"/>
      <c r="C307" s="448"/>
      <c r="D307" s="448"/>
      <c r="E307" s="448"/>
      <c r="F307" s="374"/>
      <c r="G307" s="404"/>
      <c r="H307" s="405"/>
      <c r="I307" s="405"/>
      <c r="J307" s="405"/>
      <c r="K307" s="405"/>
      <c r="L307" s="405"/>
      <c r="M307" s="405"/>
      <c r="N307" s="405"/>
      <c r="O307" s="405"/>
      <c r="P307" s="405"/>
      <c r="Q307" s="405"/>
      <c r="R307" s="406"/>
      <c r="S307" s="480"/>
      <c r="T307" s="481"/>
      <c r="W307" s="472"/>
      <c r="X307" s="472"/>
    </row>
    <row r="308" spans="2:24" ht="207.6" customHeight="1" x14ac:dyDescent="0.2">
      <c r="B308" s="372"/>
      <c r="C308" s="448"/>
      <c r="D308" s="448"/>
      <c r="E308" s="448"/>
      <c r="F308" s="374"/>
      <c r="G308" s="389" t="s">
        <v>989</v>
      </c>
      <c r="H308" s="407"/>
      <c r="I308" s="407"/>
      <c r="J308" s="407"/>
      <c r="K308" s="407"/>
      <c r="L308" s="407"/>
      <c r="M308" s="407"/>
      <c r="N308" s="407"/>
      <c r="O308" s="407"/>
      <c r="P308" s="407"/>
      <c r="Q308" s="407"/>
      <c r="R308" s="407"/>
      <c r="S308" s="480"/>
      <c r="T308" s="481"/>
      <c r="W308" s="472"/>
      <c r="X308" s="472"/>
    </row>
    <row r="309" spans="2:24" ht="232.9" customHeight="1" x14ac:dyDescent="0.2">
      <c r="B309" s="372"/>
      <c r="C309" s="448"/>
      <c r="D309" s="448"/>
      <c r="E309" s="448"/>
      <c r="F309" s="374"/>
      <c r="G309" s="389" t="s">
        <v>886</v>
      </c>
      <c r="H309" s="407"/>
      <c r="I309" s="407"/>
      <c r="J309" s="407"/>
      <c r="K309" s="407"/>
      <c r="L309" s="407"/>
      <c r="M309" s="407"/>
      <c r="N309" s="407"/>
      <c r="O309" s="407"/>
      <c r="P309" s="407"/>
      <c r="Q309" s="407"/>
      <c r="R309" s="408"/>
      <c r="S309" s="480"/>
      <c r="T309" s="481"/>
      <c r="W309" s="472"/>
      <c r="X309" s="472"/>
    </row>
    <row r="310" spans="2:24" ht="287.45" customHeight="1" x14ac:dyDescent="0.2">
      <c r="B310" s="372"/>
      <c r="C310" s="448"/>
      <c r="D310" s="448"/>
      <c r="E310" s="448"/>
      <c r="F310" s="374"/>
      <c r="G310" s="389" t="s">
        <v>990</v>
      </c>
      <c r="H310" s="390"/>
      <c r="I310" s="390"/>
      <c r="J310" s="390"/>
      <c r="K310" s="390"/>
      <c r="L310" s="390"/>
      <c r="M310" s="390"/>
      <c r="N310" s="390"/>
      <c r="O310" s="390"/>
      <c r="P310" s="390"/>
      <c r="Q310" s="390"/>
      <c r="R310" s="391"/>
      <c r="S310" s="480"/>
      <c r="T310" s="481"/>
      <c r="W310" s="472"/>
      <c r="X310" s="472"/>
    </row>
    <row r="311" spans="2:24" ht="408.6" customHeight="1" x14ac:dyDescent="0.2">
      <c r="B311" s="372"/>
      <c r="C311" s="448"/>
      <c r="D311" s="448"/>
      <c r="E311" s="448"/>
      <c r="F311" s="374"/>
      <c r="G311" s="401" t="s">
        <v>991</v>
      </c>
      <c r="H311" s="402"/>
      <c r="I311" s="402"/>
      <c r="J311" s="402"/>
      <c r="K311" s="402"/>
      <c r="L311" s="402"/>
      <c r="M311" s="402"/>
      <c r="N311" s="402"/>
      <c r="O311" s="402"/>
      <c r="P311" s="402"/>
      <c r="Q311" s="402"/>
      <c r="R311" s="403"/>
      <c r="S311" s="480"/>
      <c r="T311" s="481"/>
      <c r="W311" s="472"/>
      <c r="X311" s="472"/>
    </row>
    <row r="312" spans="2:24" ht="106.15" customHeight="1" x14ac:dyDescent="0.2">
      <c r="B312" s="372"/>
      <c r="C312" s="448"/>
      <c r="D312" s="448"/>
      <c r="E312" s="448"/>
      <c r="F312" s="374"/>
      <c r="G312" s="404"/>
      <c r="H312" s="405"/>
      <c r="I312" s="405"/>
      <c r="J312" s="405"/>
      <c r="K312" s="405"/>
      <c r="L312" s="405"/>
      <c r="M312" s="405"/>
      <c r="N312" s="405"/>
      <c r="O312" s="405"/>
      <c r="P312" s="405"/>
      <c r="Q312" s="405"/>
      <c r="R312" s="406"/>
      <c r="S312" s="480"/>
      <c r="T312" s="481"/>
      <c r="W312" s="472"/>
      <c r="X312" s="472"/>
    </row>
    <row r="313" spans="2:24" ht="363.6" customHeight="1" x14ac:dyDescent="0.2">
      <c r="B313" s="372"/>
      <c r="C313" s="448"/>
      <c r="D313" s="448"/>
      <c r="E313" s="448"/>
      <c r="F313" s="374"/>
      <c r="G313" s="421" t="s">
        <v>992</v>
      </c>
      <c r="H313" s="422"/>
      <c r="I313" s="422"/>
      <c r="J313" s="422"/>
      <c r="K313" s="422"/>
      <c r="L313" s="422"/>
      <c r="M313" s="422"/>
      <c r="N313" s="422"/>
      <c r="O313" s="422"/>
      <c r="P313" s="422"/>
      <c r="Q313" s="422"/>
      <c r="R313" s="423"/>
      <c r="S313" s="480"/>
      <c r="T313" s="481"/>
      <c r="W313" s="472"/>
      <c r="X313" s="472"/>
    </row>
    <row r="314" spans="2:24" ht="201" customHeight="1" x14ac:dyDescent="0.2">
      <c r="B314" s="372"/>
      <c r="C314" s="448"/>
      <c r="D314" s="448"/>
      <c r="E314" s="448"/>
      <c r="F314" s="374"/>
      <c r="G314" s="389" t="s">
        <v>887</v>
      </c>
      <c r="H314" s="407"/>
      <c r="I314" s="407"/>
      <c r="J314" s="407"/>
      <c r="K314" s="407"/>
      <c r="L314" s="407"/>
      <c r="M314" s="407"/>
      <c r="N314" s="407"/>
      <c r="O314" s="407"/>
      <c r="P314" s="407"/>
      <c r="Q314" s="407"/>
      <c r="R314" s="407"/>
      <c r="S314" s="480"/>
      <c r="T314" s="481"/>
      <c r="W314" s="472"/>
      <c r="X314" s="472"/>
    </row>
    <row r="315" spans="2:24" ht="201" customHeight="1" x14ac:dyDescent="0.2">
      <c r="B315" s="372"/>
      <c r="C315" s="448"/>
      <c r="D315" s="448"/>
      <c r="E315" s="448"/>
      <c r="F315" s="374"/>
      <c r="G315" s="389" t="s">
        <v>993</v>
      </c>
      <c r="H315" s="407"/>
      <c r="I315" s="407"/>
      <c r="J315" s="407"/>
      <c r="K315" s="407"/>
      <c r="L315" s="407"/>
      <c r="M315" s="407"/>
      <c r="N315" s="407"/>
      <c r="O315" s="407"/>
      <c r="P315" s="407"/>
      <c r="Q315" s="407"/>
      <c r="R315" s="407"/>
      <c r="S315" s="480"/>
      <c r="T315" s="481"/>
      <c r="W315" s="472"/>
      <c r="X315" s="472"/>
    </row>
    <row r="316" spans="2:24" ht="223.15" customHeight="1" x14ac:dyDescent="0.2">
      <c r="B316" s="372"/>
      <c r="C316" s="448"/>
      <c r="D316" s="448"/>
      <c r="E316" s="448"/>
      <c r="F316" s="374"/>
      <c r="G316" s="389" t="s">
        <v>994</v>
      </c>
      <c r="H316" s="390"/>
      <c r="I316" s="390"/>
      <c r="J316" s="390"/>
      <c r="K316" s="390"/>
      <c r="L316" s="390"/>
      <c r="M316" s="390"/>
      <c r="N316" s="390"/>
      <c r="O316" s="390"/>
      <c r="P316" s="390"/>
      <c r="Q316" s="390"/>
      <c r="R316" s="391"/>
      <c r="S316" s="480"/>
      <c r="T316" s="481"/>
      <c r="W316" s="472"/>
      <c r="X316" s="472"/>
    </row>
    <row r="317" spans="2:24" ht="228.6" customHeight="1" x14ac:dyDescent="0.2">
      <c r="B317" s="372"/>
      <c r="C317" s="448"/>
      <c r="D317" s="448"/>
      <c r="E317" s="448"/>
      <c r="F317" s="374"/>
      <c r="G317" s="389" t="s">
        <v>775</v>
      </c>
      <c r="H317" s="390"/>
      <c r="I317" s="390"/>
      <c r="J317" s="390"/>
      <c r="K317" s="390"/>
      <c r="L317" s="390"/>
      <c r="M317" s="390"/>
      <c r="N317" s="390"/>
      <c r="O317" s="390"/>
      <c r="P317" s="390"/>
      <c r="Q317" s="390"/>
      <c r="R317" s="391"/>
      <c r="S317" s="480"/>
      <c r="T317" s="481"/>
      <c r="W317" s="472"/>
      <c r="X317" s="472"/>
    </row>
    <row r="318" spans="2:24" ht="396.6" customHeight="1" x14ac:dyDescent="0.2">
      <c r="B318" s="372"/>
      <c r="C318" s="448"/>
      <c r="D318" s="448"/>
      <c r="E318" s="448"/>
      <c r="F318" s="374"/>
      <c r="G318" s="401" t="s">
        <v>995</v>
      </c>
      <c r="H318" s="402"/>
      <c r="I318" s="402"/>
      <c r="J318" s="402"/>
      <c r="K318" s="402"/>
      <c r="L318" s="402"/>
      <c r="M318" s="402"/>
      <c r="N318" s="402"/>
      <c r="O318" s="402"/>
      <c r="P318" s="402"/>
      <c r="Q318" s="402"/>
      <c r="R318" s="403"/>
      <c r="S318" s="480"/>
      <c r="T318" s="481"/>
      <c r="W318" s="472"/>
      <c r="X318" s="472"/>
    </row>
    <row r="319" spans="2:24" ht="12" customHeight="1" x14ac:dyDescent="0.2">
      <c r="B319" s="372"/>
      <c r="C319" s="448"/>
      <c r="D319" s="448"/>
      <c r="E319" s="448"/>
      <c r="F319" s="374"/>
      <c r="G319" s="404"/>
      <c r="H319" s="405"/>
      <c r="I319" s="405"/>
      <c r="J319" s="405"/>
      <c r="K319" s="405"/>
      <c r="L319" s="405"/>
      <c r="M319" s="405"/>
      <c r="N319" s="405"/>
      <c r="O319" s="405"/>
      <c r="P319" s="405"/>
      <c r="Q319" s="405"/>
      <c r="R319" s="406"/>
      <c r="S319" s="480"/>
      <c r="T319" s="481"/>
      <c r="W319" s="472"/>
      <c r="X319" s="472"/>
    </row>
    <row r="320" spans="2:24" ht="219" customHeight="1" x14ac:dyDescent="0.2">
      <c r="B320" s="372"/>
      <c r="C320" s="448"/>
      <c r="D320" s="448"/>
      <c r="E320" s="448"/>
      <c r="F320" s="374"/>
      <c r="G320" s="389" t="s">
        <v>846</v>
      </c>
      <c r="H320" s="407"/>
      <c r="I320" s="407"/>
      <c r="J320" s="407"/>
      <c r="K320" s="407"/>
      <c r="L320" s="407"/>
      <c r="M320" s="407"/>
      <c r="N320" s="407"/>
      <c r="O320" s="407"/>
      <c r="P320" s="407"/>
      <c r="Q320" s="407"/>
      <c r="R320" s="408"/>
      <c r="S320" s="480"/>
      <c r="T320" s="481"/>
      <c r="W320" s="472"/>
      <c r="X320" s="472"/>
    </row>
    <row r="321" spans="2:24" ht="263.45" customHeight="1" x14ac:dyDescent="0.2">
      <c r="B321" s="372"/>
      <c r="C321" s="448"/>
      <c r="D321" s="448"/>
      <c r="E321" s="448"/>
      <c r="F321" s="374"/>
      <c r="G321" s="389" t="s">
        <v>996</v>
      </c>
      <c r="H321" s="407"/>
      <c r="I321" s="407"/>
      <c r="J321" s="407"/>
      <c r="K321" s="407"/>
      <c r="L321" s="407"/>
      <c r="M321" s="407"/>
      <c r="N321" s="407"/>
      <c r="O321" s="407"/>
      <c r="P321" s="407"/>
      <c r="Q321" s="407"/>
      <c r="R321" s="408"/>
      <c r="S321" s="480"/>
      <c r="T321" s="481"/>
      <c r="W321" s="472"/>
      <c r="X321" s="472"/>
    </row>
    <row r="322" spans="2:24" ht="156" customHeight="1" x14ac:dyDescent="0.2">
      <c r="B322" s="372"/>
      <c r="C322" s="448"/>
      <c r="D322" s="448"/>
      <c r="E322" s="448"/>
      <c r="F322" s="374"/>
      <c r="G322" s="421" t="s">
        <v>776</v>
      </c>
      <c r="H322" s="390"/>
      <c r="I322" s="390"/>
      <c r="J322" s="390"/>
      <c r="K322" s="390"/>
      <c r="L322" s="390"/>
      <c r="M322" s="390"/>
      <c r="N322" s="390"/>
      <c r="O322" s="390"/>
      <c r="P322" s="390"/>
      <c r="Q322" s="390"/>
      <c r="R322" s="391"/>
      <c r="S322" s="480"/>
      <c r="T322" s="481"/>
      <c r="W322" s="472"/>
      <c r="X322" s="472"/>
    </row>
    <row r="323" spans="2:24" ht="231" customHeight="1" x14ac:dyDescent="0.2">
      <c r="B323" s="372"/>
      <c r="C323" s="448"/>
      <c r="D323" s="448"/>
      <c r="E323" s="448"/>
      <c r="F323" s="374"/>
      <c r="G323" s="389" t="s">
        <v>997</v>
      </c>
      <c r="H323" s="407"/>
      <c r="I323" s="407"/>
      <c r="J323" s="407"/>
      <c r="K323" s="407"/>
      <c r="L323" s="407"/>
      <c r="M323" s="407"/>
      <c r="N323" s="407"/>
      <c r="O323" s="407"/>
      <c r="P323" s="407"/>
      <c r="Q323" s="407"/>
      <c r="R323" s="408"/>
      <c r="S323" s="480"/>
      <c r="T323" s="481"/>
      <c r="W323" s="472"/>
      <c r="X323" s="472"/>
    </row>
    <row r="324" spans="2:24" ht="310.14999999999998" customHeight="1" x14ac:dyDescent="0.2">
      <c r="B324" s="372"/>
      <c r="C324" s="448"/>
      <c r="D324" s="448"/>
      <c r="E324" s="448"/>
      <c r="F324" s="374"/>
      <c r="G324" s="389" t="s">
        <v>847</v>
      </c>
      <c r="H324" s="407"/>
      <c r="I324" s="407"/>
      <c r="J324" s="407"/>
      <c r="K324" s="407"/>
      <c r="L324" s="407"/>
      <c r="M324" s="407"/>
      <c r="N324" s="407"/>
      <c r="O324" s="407"/>
      <c r="P324" s="407"/>
      <c r="Q324" s="407"/>
      <c r="R324" s="408"/>
      <c r="S324" s="480"/>
      <c r="T324" s="481"/>
      <c r="W324" s="472"/>
      <c r="X324" s="472"/>
    </row>
    <row r="325" spans="2:24" ht="396" customHeight="1" x14ac:dyDescent="0.2">
      <c r="B325" s="372"/>
      <c r="C325" s="448"/>
      <c r="D325" s="448"/>
      <c r="E325" s="448"/>
      <c r="F325" s="374"/>
      <c r="G325" s="401" t="s">
        <v>848</v>
      </c>
      <c r="H325" s="402"/>
      <c r="I325" s="402"/>
      <c r="J325" s="402"/>
      <c r="K325" s="402"/>
      <c r="L325" s="402"/>
      <c r="M325" s="402"/>
      <c r="N325" s="402"/>
      <c r="O325" s="402"/>
      <c r="P325" s="402"/>
      <c r="Q325" s="402"/>
      <c r="R325" s="403"/>
      <c r="S325" s="480"/>
      <c r="T325" s="481"/>
      <c r="W325" s="472"/>
      <c r="X325" s="472"/>
    </row>
    <row r="326" spans="2:24" ht="36" customHeight="1" x14ac:dyDescent="0.2">
      <c r="B326" s="372"/>
      <c r="C326" s="448"/>
      <c r="D326" s="448"/>
      <c r="E326" s="448"/>
      <c r="F326" s="374"/>
      <c r="G326" s="404"/>
      <c r="H326" s="405"/>
      <c r="I326" s="405"/>
      <c r="J326" s="405"/>
      <c r="K326" s="405"/>
      <c r="L326" s="405"/>
      <c r="M326" s="405"/>
      <c r="N326" s="405"/>
      <c r="O326" s="405"/>
      <c r="P326" s="405"/>
      <c r="Q326" s="405"/>
      <c r="R326" s="406"/>
      <c r="S326" s="480"/>
      <c r="T326" s="481"/>
      <c r="W326" s="472"/>
      <c r="X326" s="472"/>
    </row>
    <row r="327" spans="2:24" ht="239.45" customHeight="1" x14ac:dyDescent="0.2">
      <c r="B327" s="372"/>
      <c r="C327" s="448"/>
      <c r="D327" s="448"/>
      <c r="E327" s="448"/>
      <c r="F327" s="374"/>
      <c r="G327" s="401" t="s">
        <v>998</v>
      </c>
      <c r="H327" s="402"/>
      <c r="I327" s="402"/>
      <c r="J327" s="402"/>
      <c r="K327" s="402"/>
      <c r="L327" s="402"/>
      <c r="M327" s="402"/>
      <c r="N327" s="402"/>
      <c r="O327" s="402"/>
      <c r="P327" s="402"/>
      <c r="Q327" s="402"/>
      <c r="R327" s="403"/>
      <c r="S327" s="480"/>
      <c r="T327" s="481"/>
      <c r="W327" s="472"/>
      <c r="X327" s="472"/>
    </row>
    <row r="328" spans="2:24" ht="179.45" customHeight="1" x14ac:dyDescent="0.2">
      <c r="B328" s="372"/>
      <c r="C328" s="448"/>
      <c r="D328" s="448"/>
      <c r="E328" s="448"/>
      <c r="F328" s="374"/>
      <c r="G328" s="404"/>
      <c r="H328" s="405"/>
      <c r="I328" s="405"/>
      <c r="J328" s="405"/>
      <c r="K328" s="405"/>
      <c r="L328" s="405"/>
      <c r="M328" s="405"/>
      <c r="N328" s="405"/>
      <c r="O328" s="405"/>
      <c r="P328" s="405"/>
      <c r="Q328" s="405"/>
      <c r="R328" s="406"/>
      <c r="S328" s="480"/>
      <c r="T328" s="481"/>
      <c r="W328" s="472"/>
      <c r="X328" s="472"/>
    </row>
    <row r="329" spans="2:24" ht="256.89999999999998" customHeight="1" x14ac:dyDescent="0.2">
      <c r="B329" s="372"/>
      <c r="C329" s="448"/>
      <c r="D329" s="448"/>
      <c r="E329" s="448"/>
      <c r="F329" s="374"/>
      <c r="G329" s="389" t="s">
        <v>1009</v>
      </c>
      <c r="H329" s="407"/>
      <c r="I329" s="407"/>
      <c r="J329" s="407"/>
      <c r="K329" s="407"/>
      <c r="L329" s="407"/>
      <c r="M329" s="407"/>
      <c r="N329" s="407"/>
      <c r="O329" s="407"/>
      <c r="P329" s="407"/>
      <c r="Q329" s="407"/>
      <c r="R329" s="408"/>
      <c r="S329" s="480"/>
      <c r="T329" s="481"/>
      <c r="W329" s="472"/>
      <c r="X329" s="472"/>
    </row>
    <row r="330" spans="2:24" ht="143.44999999999999" customHeight="1" x14ac:dyDescent="0.2">
      <c r="B330" s="372"/>
      <c r="C330" s="448"/>
      <c r="D330" s="448"/>
      <c r="E330" s="448"/>
      <c r="F330" s="374"/>
      <c r="G330" s="389" t="s">
        <v>999</v>
      </c>
      <c r="H330" s="407"/>
      <c r="I330" s="407"/>
      <c r="J330" s="407"/>
      <c r="K330" s="407"/>
      <c r="L330" s="407"/>
      <c r="M330" s="407"/>
      <c r="N330" s="407"/>
      <c r="O330" s="407"/>
      <c r="P330" s="407"/>
      <c r="Q330" s="407"/>
      <c r="R330" s="408"/>
      <c r="S330" s="480"/>
      <c r="T330" s="481"/>
      <c r="W330" s="472"/>
      <c r="X330" s="472"/>
    </row>
    <row r="331" spans="2:24" ht="142.9" customHeight="1" x14ac:dyDescent="0.2">
      <c r="B331" s="372"/>
      <c r="C331" s="448"/>
      <c r="D331" s="448"/>
      <c r="E331" s="448"/>
      <c r="F331" s="374"/>
      <c r="G331" s="389" t="s">
        <v>1000</v>
      </c>
      <c r="H331" s="407"/>
      <c r="I331" s="407"/>
      <c r="J331" s="407"/>
      <c r="K331" s="407"/>
      <c r="L331" s="407"/>
      <c r="M331" s="407"/>
      <c r="N331" s="407"/>
      <c r="O331" s="407"/>
      <c r="P331" s="407"/>
      <c r="Q331" s="407"/>
      <c r="R331" s="408"/>
      <c r="S331" s="480"/>
      <c r="T331" s="481"/>
      <c r="W331" s="472"/>
      <c r="X331" s="472"/>
    </row>
    <row r="332" spans="2:24" ht="261.60000000000002" customHeight="1" x14ac:dyDescent="0.2">
      <c r="B332" s="372"/>
      <c r="C332" s="448"/>
      <c r="D332" s="448"/>
      <c r="E332" s="448"/>
      <c r="F332" s="374"/>
      <c r="G332" s="389" t="s">
        <v>1001</v>
      </c>
      <c r="H332" s="407"/>
      <c r="I332" s="407"/>
      <c r="J332" s="407"/>
      <c r="K332" s="407"/>
      <c r="L332" s="407"/>
      <c r="M332" s="407"/>
      <c r="N332" s="407"/>
      <c r="O332" s="407"/>
      <c r="P332" s="407"/>
      <c r="Q332" s="407"/>
      <c r="R332" s="408"/>
      <c r="S332" s="480"/>
      <c r="T332" s="481"/>
      <c r="W332" s="472"/>
      <c r="X332" s="472"/>
    </row>
    <row r="333" spans="2:24" ht="196.15" customHeight="1" x14ac:dyDescent="0.2">
      <c r="B333" s="372"/>
      <c r="C333" s="448"/>
      <c r="D333" s="448"/>
      <c r="E333" s="448"/>
      <c r="F333" s="374"/>
      <c r="G333" s="389" t="s">
        <v>1002</v>
      </c>
      <c r="H333" s="407"/>
      <c r="I333" s="407"/>
      <c r="J333" s="407"/>
      <c r="K333" s="407"/>
      <c r="L333" s="407"/>
      <c r="M333" s="407"/>
      <c r="N333" s="407"/>
      <c r="O333" s="407"/>
      <c r="P333" s="407"/>
      <c r="Q333" s="407"/>
      <c r="R333" s="408"/>
      <c r="S333" s="480"/>
      <c r="T333" s="481"/>
      <c r="W333" s="472"/>
      <c r="X333" s="472"/>
    </row>
    <row r="334" spans="2:24" ht="198.6" customHeight="1" x14ac:dyDescent="0.2">
      <c r="B334" s="372"/>
      <c r="C334" s="448"/>
      <c r="D334" s="448"/>
      <c r="E334" s="448"/>
      <c r="F334" s="374"/>
      <c r="G334" s="389" t="s">
        <v>849</v>
      </c>
      <c r="H334" s="407"/>
      <c r="I334" s="407"/>
      <c r="J334" s="407"/>
      <c r="K334" s="407"/>
      <c r="L334" s="407"/>
      <c r="M334" s="407"/>
      <c r="N334" s="407"/>
      <c r="O334" s="407"/>
      <c r="P334" s="407"/>
      <c r="Q334" s="407"/>
      <c r="R334" s="408"/>
      <c r="S334" s="480"/>
      <c r="T334" s="481"/>
      <c r="W334" s="472"/>
      <c r="X334" s="472"/>
    </row>
    <row r="335" spans="2:24" ht="258.60000000000002" customHeight="1" x14ac:dyDescent="0.2">
      <c r="B335" s="372"/>
      <c r="C335" s="448"/>
      <c r="D335" s="448"/>
      <c r="E335" s="448"/>
      <c r="F335" s="374"/>
      <c r="G335" s="389" t="s">
        <v>1003</v>
      </c>
      <c r="H335" s="407"/>
      <c r="I335" s="407"/>
      <c r="J335" s="407"/>
      <c r="K335" s="407"/>
      <c r="L335" s="407"/>
      <c r="M335" s="407"/>
      <c r="N335" s="407"/>
      <c r="O335" s="407"/>
      <c r="P335" s="407"/>
      <c r="Q335" s="407"/>
      <c r="R335" s="408"/>
      <c r="S335" s="480"/>
      <c r="T335" s="481"/>
      <c r="W335" s="472"/>
      <c r="X335" s="472"/>
    </row>
    <row r="336" spans="2:24" ht="330.6" customHeight="1" x14ac:dyDescent="0.2">
      <c r="B336" s="372"/>
      <c r="C336" s="448"/>
      <c r="D336" s="448"/>
      <c r="E336" s="448"/>
      <c r="F336" s="374"/>
      <c r="G336" s="389" t="s">
        <v>1004</v>
      </c>
      <c r="H336" s="407"/>
      <c r="I336" s="407"/>
      <c r="J336" s="407"/>
      <c r="K336" s="407"/>
      <c r="L336" s="407"/>
      <c r="M336" s="407"/>
      <c r="N336" s="407"/>
      <c r="O336" s="407"/>
      <c r="P336" s="407"/>
      <c r="Q336" s="407"/>
      <c r="R336" s="408"/>
      <c r="S336" s="480"/>
      <c r="T336" s="481"/>
      <c r="W336" s="472"/>
      <c r="X336" s="472"/>
    </row>
    <row r="337" spans="1:24" ht="255.6" customHeight="1" x14ac:dyDescent="0.2">
      <c r="B337" s="372"/>
      <c r="C337" s="448"/>
      <c r="D337" s="448"/>
      <c r="E337" s="448"/>
      <c r="F337" s="374"/>
      <c r="G337" s="389" t="s">
        <v>1005</v>
      </c>
      <c r="H337" s="407"/>
      <c r="I337" s="407"/>
      <c r="J337" s="407"/>
      <c r="K337" s="407"/>
      <c r="L337" s="407"/>
      <c r="M337" s="407"/>
      <c r="N337" s="407"/>
      <c r="O337" s="407"/>
      <c r="P337" s="407"/>
      <c r="Q337" s="407"/>
      <c r="R337" s="408"/>
      <c r="S337" s="480"/>
      <c r="T337" s="481"/>
      <c r="W337" s="472"/>
      <c r="X337" s="472"/>
    </row>
    <row r="338" spans="1:24" ht="237" customHeight="1" x14ac:dyDescent="0.2">
      <c r="B338" s="372"/>
      <c r="C338" s="448"/>
      <c r="D338" s="448"/>
      <c r="E338" s="448"/>
      <c r="F338" s="374"/>
      <c r="G338" s="389" t="s">
        <v>1006</v>
      </c>
      <c r="H338" s="407"/>
      <c r="I338" s="407"/>
      <c r="J338" s="407"/>
      <c r="K338" s="407"/>
      <c r="L338" s="407"/>
      <c r="M338" s="407"/>
      <c r="N338" s="407"/>
      <c r="O338" s="407"/>
      <c r="P338" s="407"/>
      <c r="Q338" s="407"/>
      <c r="R338" s="408"/>
      <c r="S338" s="480"/>
      <c r="T338" s="481"/>
      <c r="W338" s="472"/>
      <c r="X338" s="472"/>
    </row>
    <row r="339" spans="1:24" ht="116.45" customHeight="1" x14ac:dyDescent="0.2">
      <c r="B339" s="372"/>
      <c r="C339" s="448"/>
      <c r="D339" s="448"/>
      <c r="E339" s="448"/>
      <c r="F339" s="374"/>
      <c r="G339" s="389" t="s">
        <v>1007</v>
      </c>
      <c r="H339" s="407"/>
      <c r="I339" s="407"/>
      <c r="J339" s="407"/>
      <c r="K339" s="407"/>
      <c r="L339" s="407"/>
      <c r="M339" s="407"/>
      <c r="N339" s="407"/>
      <c r="O339" s="407"/>
      <c r="P339" s="407"/>
      <c r="Q339" s="407"/>
      <c r="R339" s="408"/>
      <c r="S339" s="195"/>
      <c r="T339" s="194"/>
      <c r="W339" s="193"/>
      <c r="X339" s="193"/>
    </row>
    <row r="340" spans="1:24" ht="116.45" customHeight="1" x14ac:dyDescent="0.2">
      <c r="B340" s="372"/>
      <c r="C340" s="448"/>
      <c r="D340" s="448"/>
      <c r="E340" s="448"/>
      <c r="F340" s="374"/>
      <c r="G340" s="401" t="s">
        <v>1008</v>
      </c>
      <c r="H340" s="402"/>
      <c r="I340" s="402"/>
      <c r="J340" s="402"/>
      <c r="K340" s="402"/>
      <c r="L340" s="402"/>
      <c r="M340" s="402"/>
      <c r="N340" s="402"/>
      <c r="O340" s="402"/>
      <c r="P340" s="402"/>
      <c r="Q340" s="402"/>
      <c r="R340" s="403"/>
      <c r="S340" s="195"/>
      <c r="T340" s="200"/>
      <c r="W340" s="199"/>
      <c r="X340" s="199"/>
    </row>
    <row r="341" spans="1:24" ht="288" customHeight="1" thickBot="1" x14ac:dyDescent="0.25">
      <c r="B341" s="372"/>
      <c r="C341" s="448"/>
      <c r="D341" s="448"/>
      <c r="E341" s="448"/>
      <c r="F341" s="374"/>
      <c r="G341" s="466"/>
      <c r="H341" s="467"/>
      <c r="I341" s="467"/>
      <c r="J341" s="467"/>
      <c r="K341" s="467"/>
      <c r="L341" s="467"/>
      <c r="M341" s="467"/>
      <c r="N341" s="467"/>
      <c r="O341" s="467"/>
      <c r="P341" s="467"/>
      <c r="Q341" s="467"/>
      <c r="R341" s="468"/>
      <c r="S341" s="195"/>
      <c r="T341" s="200"/>
      <c r="W341" s="199"/>
      <c r="X341" s="199"/>
    </row>
    <row r="342" spans="1:24" ht="224.45" customHeight="1" x14ac:dyDescent="0.2">
      <c r="B342" s="328"/>
      <c r="C342" s="329"/>
      <c r="D342" s="329"/>
      <c r="E342" s="329"/>
      <c r="F342" s="330"/>
      <c r="G342" s="469" t="s">
        <v>1010</v>
      </c>
      <c r="H342" s="470"/>
      <c r="I342" s="470"/>
      <c r="J342" s="470"/>
      <c r="K342" s="470"/>
      <c r="L342" s="470"/>
      <c r="M342" s="470"/>
      <c r="N342" s="470"/>
      <c r="O342" s="470"/>
      <c r="P342" s="470"/>
      <c r="Q342" s="470"/>
      <c r="R342" s="471"/>
      <c r="S342" s="195"/>
      <c r="T342" s="200"/>
      <c r="W342" s="199"/>
      <c r="X342" s="199"/>
    </row>
    <row r="343" spans="1:24" ht="114.6" customHeight="1" x14ac:dyDescent="0.2">
      <c r="B343" s="312" t="s">
        <v>597</v>
      </c>
      <c r="C343" s="313"/>
      <c r="D343" s="313"/>
      <c r="E343" s="313"/>
      <c r="F343" s="313"/>
      <c r="G343" s="400" t="s">
        <v>805</v>
      </c>
      <c r="H343" s="400"/>
      <c r="I343" s="400"/>
      <c r="J343" s="400"/>
      <c r="K343" s="400"/>
      <c r="L343" s="400"/>
      <c r="M343" s="400"/>
      <c r="N343" s="400"/>
      <c r="O343" s="400"/>
      <c r="P343" s="400"/>
      <c r="Q343" s="400"/>
      <c r="R343" s="400"/>
      <c r="S343" s="460"/>
      <c r="T343" s="461"/>
    </row>
    <row r="344" spans="1:24" ht="156" customHeight="1" x14ac:dyDescent="0.2">
      <c r="B344" s="312" t="s">
        <v>598</v>
      </c>
      <c r="C344" s="313"/>
      <c r="D344" s="313"/>
      <c r="E344" s="313"/>
      <c r="F344" s="313"/>
      <c r="G344" s="459" t="s">
        <v>808</v>
      </c>
      <c r="H344" s="459"/>
      <c r="I344" s="459"/>
      <c r="J344" s="459"/>
      <c r="K344" s="459"/>
      <c r="L344" s="459"/>
      <c r="M344" s="459"/>
      <c r="N344" s="459"/>
      <c r="O344" s="459"/>
      <c r="P344" s="459"/>
      <c r="Q344" s="459"/>
      <c r="R344" s="459"/>
      <c r="S344" s="462"/>
      <c r="T344" s="463"/>
    </row>
    <row r="345" spans="1:24" ht="160.15" customHeight="1" x14ac:dyDescent="0.2">
      <c r="B345" s="312" t="s">
        <v>610</v>
      </c>
      <c r="C345" s="313"/>
      <c r="D345" s="313"/>
      <c r="E345" s="313"/>
      <c r="F345" s="313"/>
      <c r="G345" s="459" t="s">
        <v>738</v>
      </c>
      <c r="H345" s="459"/>
      <c r="I345" s="459"/>
      <c r="J345" s="459"/>
      <c r="K345" s="459"/>
      <c r="L345" s="459"/>
      <c r="M345" s="459"/>
      <c r="N345" s="459"/>
      <c r="O345" s="459"/>
      <c r="P345" s="459"/>
      <c r="Q345" s="459"/>
      <c r="R345" s="459"/>
      <c r="S345" s="462"/>
      <c r="T345" s="463"/>
    </row>
    <row r="346" spans="1:24" ht="93.6" customHeight="1" x14ac:dyDescent="0.2">
      <c r="B346" s="312" t="s">
        <v>688</v>
      </c>
      <c r="C346" s="313"/>
      <c r="D346" s="313"/>
      <c r="E346" s="313"/>
      <c r="F346" s="313"/>
      <c r="G346" s="459" t="s">
        <v>690</v>
      </c>
      <c r="H346" s="459"/>
      <c r="I346" s="459"/>
      <c r="J346" s="459"/>
      <c r="K346" s="459"/>
      <c r="L346" s="459"/>
      <c r="M346" s="459"/>
      <c r="N346" s="459"/>
      <c r="O346" s="459"/>
      <c r="P346" s="459"/>
      <c r="Q346" s="459"/>
      <c r="R346" s="459"/>
      <c r="S346" s="462"/>
      <c r="T346" s="463"/>
    </row>
    <row r="347" spans="1:24" ht="90" customHeight="1" x14ac:dyDescent="0.2">
      <c r="B347" s="312" t="s">
        <v>809</v>
      </c>
      <c r="C347" s="313"/>
      <c r="D347" s="313"/>
      <c r="E347" s="313"/>
      <c r="F347" s="313"/>
      <c r="G347" s="459" t="s">
        <v>888</v>
      </c>
      <c r="H347" s="459"/>
      <c r="I347" s="459"/>
      <c r="J347" s="459"/>
      <c r="K347" s="459"/>
      <c r="L347" s="459"/>
      <c r="M347" s="459"/>
      <c r="N347" s="459"/>
      <c r="O347" s="459"/>
      <c r="P347" s="459"/>
      <c r="Q347" s="459"/>
      <c r="R347" s="459"/>
      <c r="S347" s="464"/>
      <c r="T347" s="465"/>
    </row>
    <row r="348" spans="1:24" ht="15" customHeight="1" x14ac:dyDescent="0.2">
      <c r="B348" s="491" t="s">
        <v>116</v>
      </c>
      <c r="C348" s="492"/>
      <c r="D348" s="492"/>
      <c r="E348" s="492"/>
      <c r="F348" s="492"/>
      <c r="G348" s="492"/>
      <c r="H348" s="492"/>
      <c r="I348" s="492"/>
      <c r="J348" s="492"/>
      <c r="K348" s="492"/>
      <c r="L348" s="492"/>
      <c r="M348" s="492"/>
      <c r="N348" s="492"/>
      <c r="O348" s="492"/>
      <c r="P348" s="492"/>
      <c r="Q348" s="492"/>
      <c r="R348" s="492"/>
      <c r="S348" s="492"/>
      <c r="T348" s="493"/>
    </row>
    <row r="349" spans="1:24" ht="15" customHeight="1" x14ac:dyDescent="0.2">
      <c r="B349" s="375" t="s">
        <v>48</v>
      </c>
      <c r="C349" s="376"/>
      <c r="D349" s="376"/>
      <c r="E349" s="376"/>
      <c r="F349" s="377"/>
      <c r="G349" s="457" t="s">
        <v>105</v>
      </c>
      <c r="H349" s="494"/>
      <c r="I349" s="494"/>
      <c r="J349" s="494"/>
      <c r="K349" s="494"/>
      <c r="L349" s="494"/>
      <c r="M349" s="494"/>
      <c r="N349" s="494"/>
      <c r="O349" s="494"/>
      <c r="P349" s="494"/>
      <c r="Q349" s="494"/>
      <c r="R349" s="458"/>
      <c r="S349" s="457" t="s">
        <v>106</v>
      </c>
      <c r="T349" s="458"/>
    </row>
    <row r="350" spans="1:24" ht="133.15" customHeight="1" x14ac:dyDescent="0.2">
      <c r="A350" s="76"/>
      <c r="B350" s="286" t="s">
        <v>792</v>
      </c>
      <c r="C350" s="286"/>
      <c r="D350" s="286"/>
      <c r="E350" s="286"/>
      <c r="F350" s="286"/>
      <c r="G350" s="487" t="s">
        <v>966</v>
      </c>
      <c r="H350" s="487"/>
      <c r="I350" s="487"/>
      <c r="J350" s="487"/>
      <c r="K350" s="487"/>
      <c r="L350" s="487"/>
      <c r="M350" s="487"/>
      <c r="N350" s="487"/>
      <c r="O350" s="487"/>
      <c r="P350" s="487"/>
      <c r="Q350" s="487"/>
      <c r="R350" s="487"/>
      <c r="S350" s="411" t="s">
        <v>962</v>
      </c>
      <c r="T350" s="412"/>
    </row>
    <row r="351" spans="1:24" ht="93" customHeight="1" x14ac:dyDescent="0.2">
      <c r="A351" s="76"/>
      <c r="B351" s="286" t="s">
        <v>793</v>
      </c>
      <c r="C351" s="286"/>
      <c r="D351" s="286"/>
      <c r="E351" s="286"/>
      <c r="F351" s="286"/>
      <c r="G351" s="488" t="s">
        <v>967</v>
      </c>
      <c r="H351" s="489"/>
      <c r="I351" s="489"/>
      <c r="J351" s="489"/>
      <c r="K351" s="489"/>
      <c r="L351" s="489"/>
      <c r="M351" s="489"/>
      <c r="N351" s="489"/>
      <c r="O351" s="489"/>
      <c r="P351" s="489"/>
      <c r="Q351" s="489"/>
      <c r="R351" s="490"/>
      <c r="S351" s="411" t="s">
        <v>962</v>
      </c>
      <c r="T351" s="412"/>
    </row>
    <row r="352" spans="1:24" ht="129.6" customHeight="1" x14ac:dyDescent="0.2">
      <c r="A352" s="76"/>
      <c r="B352" s="286" t="s">
        <v>794</v>
      </c>
      <c r="C352" s="286"/>
      <c r="D352" s="286"/>
      <c r="E352" s="286"/>
      <c r="F352" s="286"/>
      <c r="G352" s="439" t="s">
        <v>963</v>
      </c>
      <c r="H352" s="440"/>
      <c r="I352" s="440"/>
      <c r="J352" s="440"/>
      <c r="K352" s="440"/>
      <c r="L352" s="440"/>
      <c r="M352" s="440"/>
      <c r="N352" s="440"/>
      <c r="O352" s="440"/>
      <c r="P352" s="440"/>
      <c r="Q352" s="440"/>
      <c r="R352" s="441"/>
      <c r="S352" s="411" t="s">
        <v>962</v>
      </c>
      <c r="T352" s="412"/>
    </row>
    <row r="353" spans="1:20" ht="130.9" customHeight="1" x14ac:dyDescent="0.2">
      <c r="A353" s="76"/>
      <c r="B353" s="286" t="s">
        <v>795</v>
      </c>
      <c r="C353" s="286"/>
      <c r="D353" s="286"/>
      <c r="E353" s="286"/>
      <c r="F353" s="286"/>
      <c r="G353" s="439" t="s">
        <v>964</v>
      </c>
      <c r="H353" s="440"/>
      <c r="I353" s="440"/>
      <c r="J353" s="440"/>
      <c r="K353" s="440"/>
      <c r="L353" s="440"/>
      <c r="M353" s="440"/>
      <c r="N353" s="440"/>
      <c r="O353" s="440"/>
      <c r="P353" s="440"/>
      <c r="Q353" s="440"/>
      <c r="R353" s="441"/>
      <c r="S353" s="411" t="s">
        <v>962</v>
      </c>
      <c r="T353" s="412"/>
    </row>
    <row r="354" spans="1:20" ht="134.44999999999999" customHeight="1" x14ac:dyDescent="0.2">
      <c r="A354" s="76"/>
      <c r="B354" s="286" t="s">
        <v>796</v>
      </c>
      <c r="C354" s="286"/>
      <c r="D354" s="286"/>
      <c r="E354" s="286"/>
      <c r="F354" s="286"/>
      <c r="G354" s="439" t="s">
        <v>965</v>
      </c>
      <c r="H354" s="440"/>
      <c r="I354" s="440"/>
      <c r="J354" s="440"/>
      <c r="K354" s="440"/>
      <c r="L354" s="440"/>
      <c r="M354" s="440"/>
      <c r="N354" s="440"/>
      <c r="O354" s="440"/>
      <c r="P354" s="440"/>
      <c r="Q354" s="440"/>
      <c r="R354" s="441"/>
      <c r="S354" s="411" t="s">
        <v>962</v>
      </c>
      <c r="T354" s="412"/>
    </row>
    <row r="355" spans="1:20" ht="199.15" customHeight="1" x14ac:dyDescent="0.2">
      <c r="A355" s="76"/>
      <c r="B355" s="286" t="s">
        <v>797</v>
      </c>
      <c r="C355" s="286"/>
      <c r="D355" s="286"/>
      <c r="E355" s="286"/>
      <c r="F355" s="286"/>
      <c r="G355" s="409" t="s">
        <v>968</v>
      </c>
      <c r="H355" s="410"/>
      <c r="I355" s="410"/>
      <c r="J355" s="410"/>
      <c r="K355" s="410"/>
      <c r="L355" s="410"/>
      <c r="M355" s="410"/>
      <c r="N355" s="410"/>
      <c r="O355" s="410"/>
      <c r="P355" s="410"/>
      <c r="Q355" s="410"/>
      <c r="R355" s="410"/>
      <c r="S355" s="411" t="s">
        <v>962</v>
      </c>
      <c r="T355" s="412"/>
    </row>
    <row r="356" spans="1:20" ht="235.15" customHeight="1" x14ac:dyDescent="0.2">
      <c r="B356" s="325" t="s">
        <v>454</v>
      </c>
      <c r="C356" s="326"/>
      <c r="D356" s="326"/>
      <c r="E356" s="326"/>
      <c r="F356" s="326"/>
      <c r="G356" s="445"/>
      <c r="H356" s="446"/>
      <c r="I356" s="446"/>
      <c r="J356" s="446"/>
      <c r="K356" s="446"/>
      <c r="L356" s="446"/>
      <c r="M356" s="446"/>
      <c r="N356" s="446"/>
      <c r="O356" s="446"/>
      <c r="P356" s="446"/>
      <c r="Q356" s="446"/>
      <c r="R356" s="447"/>
      <c r="S356" s="287"/>
      <c r="T356" s="289"/>
    </row>
    <row r="357" spans="1:20" ht="14.1" customHeight="1" x14ac:dyDescent="0.2">
      <c r="B357" s="100"/>
      <c r="C357" s="73"/>
      <c r="D357" s="73"/>
      <c r="E357" s="73"/>
      <c r="F357" s="73"/>
      <c r="G357" s="97"/>
      <c r="H357" s="71"/>
      <c r="I357" s="71"/>
      <c r="J357" s="71"/>
      <c r="K357" s="71"/>
      <c r="L357" s="71"/>
      <c r="M357" s="71"/>
      <c r="N357" s="71"/>
      <c r="O357" s="71"/>
      <c r="P357" s="71"/>
      <c r="Q357" s="71"/>
      <c r="R357" s="71"/>
      <c r="S357" s="73"/>
      <c r="T357" s="101"/>
    </row>
    <row r="358" spans="1:20" ht="24" customHeight="1" x14ac:dyDescent="0.2">
      <c r="B358" s="430" t="s">
        <v>107</v>
      </c>
      <c r="C358" s="431"/>
      <c r="D358" s="431"/>
      <c r="E358" s="431"/>
      <c r="F358" s="431"/>
      <c r="G358" s="431"/>
      <c r="H358" s="431"/>
      <c r="I358" s="431"/>
      <c r="J358" s="431"/>
      <c r="K358" s="431"/>
      <c r="L358" s="431"/>
      <c r="M358" s="431"/>
      <c r="N358" s="431"/>
      <c r="O358" s="431"/>
      <c r="P358" s="431"/>
      <c r="Q358" s="431"/>
      <c r="R358" s="431"/>
      <c r="S358" s="431"/>
      <c r="T358" s="432"/>
    </row>
    <row r="359" spans="1:20" ht="340.9" customHeight="1" x14ac:dyDescent="0.2">
      <c r="B359" s="433" t="s">
        <v>1100</v>
      </c>
      <c r="C359" s="434"/>
      <c r="D359" s="434"/>
      <c r="E359" s="434"/>
      <c r="F359" s="434"/>
      <c r="G359" s="434"/>
      <c r="H359" s="434"/>
      <c r="I359" s="434"/>
      <c r="J359" s="434"/>
      <c r="K359" s="434"/>
      <c r="L359" s="434"/>
      <c r="M359" s="434"/>
      <c r="N359" s="434"/>
      <c r="O359" s="434"/>
      <c r="P359" s="434"/>
      <c r="Q359" s="434"/>
      <c r="R359" s="434"/>
      <c r="S359" s="434"/>
      <c r="T359" s="435"/>
    </row>
    <row r="360" spans="1:20" ht="14.25" customHeight="1" x14ac:dyDescent="0.2">
      <c r="B360" s="436"/>
      <c r="C360" s="436"/>
      <c r="D360" s="436"/>
      <c r="E360" s="436"/>
      <c r="F360" s="436"/>
      <c r="G360" s="436"/>
      <c r="H360" s="436"/>
      <c r="I360" s="436"/>
      <c r="J360" s="436"/>
      <c r="K360" s="436"/>
      <c r="L360" s="436"/>
      <c r="M360" s="436"/>
      <c r="N360" s="436"/>
      <c r="O360" s="436"/>
      <c r="P360" s="436"/>
      <c r="Q360" s="437"/>
      <c r="R360" s="438"/>
      <c r="S360" s="436"/>
      <c r="T360" s="437"/>
    </row>
    <row r="361" spans="1:20" ht="15" customHeight="1" x14ac:dyDescent="0.2">
      <c r="B361" s="442" t="s">
        <v>108</v>
      </c>
      <c r="C361" s="443"/>
      <c r="D361" s="443"/>
      <c r="E361" s="443"/>
      <c r="F361" s="444"/>
      <c r="G361" s="442" t="s">
        <v>109</v>
      </c>
      <c r="H361" s="443"/>
      <c r="I361" s="443"/>
      <c r="J361" s="443"/>
      <c r="K361" s="443"/>
      <c r="L361" s="443"/>
      <c r="M361" s="443"/>
      <c r="N361" s="443"/>
      <c r="O361" s="443"/>
      <c r="P361" s="444"/>
      <c r="Q361" s="442" t="s">
        <v>110</v>
      </c>
      <c r="R361" s="443"/>
      <c r="S361" s="443"/>
      <c r="T361" s="444"/>
    </row>
    <row r="362" spans="1:20" ht="114.75" customHeight="1" x14ac:dyDescent="0.2">
      <c r="B362" s="424" t="s">
        <v>647</v>
      </c>
      <c r="C362" s="425"/>
      <c r="D362" s="425"/>
      <c r="E362" s="425"/>
      <c r="F362" s="426"/>
      <c r="G362" s="427" t="s">
        <v>432</v>
      </c>
      <c r="H362" s="428"/>
      <c r="I362" s="428"/>
      <c r="J362" s="428"/>
      <c r="K362" s="428"/>
      <c r="L362" s="428"/>
      <c r="M362" s="428"/>
      <c r="N362" s="428"/>
      <c r="O362" s="428"/>
      <c r="P362" s="429"/>
      <c r="Q362" s="427" t="s">
        <v>120</v>
      </c>
      <c r="R362" s="428"/>
      <c r="S362" s="428"/>
      <c r="T362" s="429"/>
    </row>
    <row r="363" spans="1:20" ht="13.9" customHeight="1" x14ac:dyDescent="0.2">
      <c r="G363" s="69"/>
      <c r="H363" s="69"/>
      <c r="I363" s="69"/>
      <c r="J363" s="69"/>
      <c r="K363" s="69"/>
      <c r="L363" s="69"/>
      <c r="M363" s="69"/>
      <c r="N363" s="69"/>
      <c r="O363" s="69"/>
      <c r="P363" s="69"/>
      <c r="Q363" s="70"/>
      <c r="R363" s="70"/>
    </row>
  </sheetData>
  <mergeCells count="925">
    <mergeCell ref="M45:R45"/>
    <mergeCell ref="B43:H43"/>
    <mergeCell ref="I43:J43"/>
    <mergeCell ref="K43:L43"/>
    <mergeCell ref="M43:R43"/>
    <mergeCell ref="B42:H42"/>
    <mergeCell ref="I42:J42"/>
    <mergeCell ref="K42:L42"/>
    <mergeCell ref="M42:R42"/>
    <mergeCell ref="D125:J125"/>
    <mergeCell ref="S125:T125"/>
    <mergeCell ref="B129:C129"/>
    <mergeCell ref="D129:J129"/>
    <mergeCell ref="S129:T129"/>
    <mergeCell ref="B39:H39"/>
    <mergeCell ref="I39:J39"/>
    <mergeCell ref="K39:L39"/>
    <mergeCell ref="M39:R39"/>
    <mergeCell ref="B40:H40"/>
    <mergeCell ref="I40:J40"/>
    <mergeCell ref="K40:L40"/>
    <mergeCell ref="M40:R40"/>
    <mergeCell ref="B41:H41"/>
    <mergeCell ref="I41:J41"/>
    <mergeCell ref="K41:L41"/>
    <mergeCell ref="M41:R41"/>
    <mergeCell ref="B44:H44"/>
    <mergeCell ref="I44:J44"/>
    <mergeCell ref="K44:L44"/>
    <mergeCell ref="M44:R44"/>
    <mergeCell ref="B45:H45"/>
    <mergeCell ref="I45:J45"/>
    <mergeCell ref="K45:L45"/>
    <mergeCell ref="G290:R290"/>
    <mergeCell ref="S290:T290"/>
    <mergeCell ref="B291:F292"/>
    <mergeCell ref="G291:R292"/>
    <mergeCell ref="S291:T292"/>
    <mergeCell ref="B115:E115"/>
    <mergeCell ref="B116:E116"/>
    <mergeCell ref="K121:R121"/>
    <mergeCell ref="K122:R122"/>
    <mergeCell ref="K123:R123"/>
    <mergeCell ref="K124:R124"/>
    <mergeCell ref="K125:R125"/>
    <mergeCell ref="K129:R129"/>
    <mergeCell ref="K130:R130"/>
    <mergeCell ref="B121:C121"/>
    <mergeCell ref="D121:J121"/>
    <mergeCell ref="S121:T121"/>
    <mergeCell ref="B122:C122"/>
    <mergeCell ref="D122:J122"/>
    <mergeCell ref="S122:T122"/>
    <mergeCell ref="B123:C123"/>
    <mergeCell ref="B192:C192"/>
    <mergeCell ref="D192:E192"/>
    <mergeCell ref="F192:I192"/>
    <mergeCell ref="J192:T192"/>
    <mergeCell ref="C225:D225"/>
    <mergeCell ref="E225:F225"/>
    <mergeCell ref="G225:J225"/>
    <mergeCell ref="K225:T225"/>
    <mergeCell ref="B290:F290"/>
    <mergeCell ref="S126:T126"/>
    <mergeCell ref="G115:R115"/>
    <mergeCell ref="S115:T115"/>
    <mergeCell ref="G116:R116"/>
    <mergeCell ref="S116:T116"/>
    <mergeCell ref="D126:J126"/>
    <mergeCell ref="K126:R126"/>
    <mergeCell ref="K120:R120"/>
    <mergeCell ref="D119:J119"/>
    <mergeCell ref="K119:R119"/>
    <mergeCell ref="D123:J123"/>
    <mergeCell ref="S123:T123"/>
    <mergeCell ref="B189:C189"/>
    <mergeCell ref="D189:E189"/>
    <mergeCell ref="F189:I189"/>
    <mergeCell ref="J189:T189"/>
    <mergeCell ref="C219:D219"/>
    <mergeCell ref="E219:F219"/>
    <mergeCell ref="G219:J219"/>
    <mergeCell ref="K219:T219"/>
    <mergeCell ref="C220:D220"/>
    <mergeCell ref="E220:F220"/>
    <mergeCell ref="G220:J220"/>
    <mergeCell ref="K220:T220"/>
    <mergeCell ref="E209:F209"/>
    <mergeCell ref="J190:T190"/>
    <mergeCell ref="C207:D207"/>
    <mergeCell ref="E207:F207"/>
    <mergeCell ref="G207:J207"/>
    <mergeCell ref="K207:T207"/>
    <mergeCell ref="B191:C191"/>
    <mergeCell ref="D191:E191"/>
    <mergeCell ref="F191:I191"/>
    <mergeCell ref="J191:T191"/>
    <mergeCell ref="E200:F200"/>
    <mergeCell ref="K199:L199"/>
    <mergeCell ref="G205:J205"/>
    <mergeCell ref="K205:T205"/>
    <mergeCell ref="G206:J206"/>
    <mergeCell ref="K206:T206"/>
    <mergeCell ref="C206:D206"/>
    <mergeCell ref="J196:L196"/>
    <mergeCell ref="B113:E113"/>
    <mergeCell ref="G112:R112"/>
    <mergeCell ref="G113:R113"/>
    <mergeCell ref="B109:C109"/>
    <mergeCell ref="D109:J109"/>
    <mergeCell ref="K109:R109"/>
    <mergeCell ref="B114:E114"/>
    <mergeCell ref="S113:T113"/>
    <mergeCell ref="G114:R114"/>
    <mergeCell ref="S114:T114"/>
    <mergeCell ref="B159:T159"/>
    <mergeCell ref="F173:I173"/>
    <mergeCell ref="F174:I174"/>
    <mergeCell ref="D171:E171"/>
    <mergeCell ref="F197:G197"/>
    <mergeCell ref="B184:C184"/>
    <mergeCell ref="D184:E184"/>
    <mergeCell ref="F184:I184"/>
    <mergeCell ref="J184:T184"/>
    <mergeCell ref="B185:C185"/>
    <mergeCell ref="D185:E185"/>
    <mergeCell ref="F185:I185"/>
    <mergeCell ref="J185:T185"/>
    <mergeCell ref="B186:C186"/>
    <mergeCell ref="L160:T167"/>
    <mergeCell ref="B161:D161"/>
    <mergeCell ref="E161:F161"/>
    <mergeCell ref="F176:I176"/>
    <mergeCell ref="B174:C174"/>
    <mergeCell ref="F175:I175"/>
    <mergeCell ref="D174:E174"/>
    <mergeCell ref="B175:C175"/>
    <mergeCell ref="F186:I186"/>
    <mergeCell ref="J186:T186"/>
    <mergeCell ref="B188:C188"/>
    <mergeCell ref="D186:E186"/>
    <mergeCell ref="D182:E182"/>
    <mergeCell ref="F182:I182"/>
    <mergeCell ref="J182:T182"/>
    <mergeCell ref="B183:C183"/>
    <mergeCell ref="D183:E183"/>
    <mergeCell ref="F183:I183"/>
    <mergeCell ref="J183:T183"/>
    <mergeCell ref="D187:E187"/>
    <mergeCell ref="B187:C187"/>
    <mergeCell ref="H199:I199"/>
    <mergeCell ref="C205:D205"/>
    <mergeCell ref="E205:F205"/>
    <mergeCell ref="E199:F199"/>
    <mergeCell ref="K203:T204"/>
    <mergeCell ref="M196:T202"/>
    <mergeCell ref="C196:E196"/>
    <mergeCell ref="C203:F203"/>
    <mergeCell ref="E206:F206"/>
    <mergeCell ref="B119:C119"/>
    <mergeCell ref="S119:T119"/>
    <mergeCell ref="D120:J120"/>
    <mergeCell ref="B120:C120"/>
    <mergeCell ref="B131:C131"/>
    <mergeCell ref="D131:J131"/>
    <mergeCell ref="S120:T120"/>
    <mergeCell ref="K131:R131"/>
    <mergeCell ref="S131:T131"/>
    <mergeCell ref="B127:C127"/>
    <mergeCell ref="D127:J127"/>
    <mergeCell ref="K127:R127"/>
    <mergeCell ref="S127:T127"/>
    <mergeCell ref="B128:C128"/>
    <mergeCell ref="D128:J128"/>
    <mergeCell ref="K128:R128"/>
    <mergeCell ref="S128:T128"/>
    <mergeCell ref="B130:C130"/>
    <mergeCell ref="D130:J130"/>
    <mergeCell ref="S130:T130"/>
    <mergeCell ref="B124:C124"/>
    <mergeCell ref="D124:J124"/>
    <mergeCell ref="S124:T124"/>
    <mergeCell ref="B125:C125"/>
    <mergeCell ref="B158:T158"/>
    <mergeCell ref="B151:D151"/>
    <mergeCell ref="B152:D152"/>
    <mergeCell ref="E152:F152"/>
    <mergeCell ref="E151:F151"/>
    <mergeCell ref="B144:T144"/>
    <mergeCell ref="B145:T145"/>
    <mergeCell ref="E149:F149"/>
    <mergeCell ref="B155:D155"/>
    <mergeCell ref="B154:D154"/>
    <mergeCell ref="E156:F156"/>
    <mergeCell ref="E148:F148"/>
    <mergeCell ref="B147:K147"/>
    <mergeCell ref="E153:F155"/>
    <mergeCell ref="K153:K155"/>
    <mergeCell ref="E150:F150"/>
    <mergeCell ref="B149:D149"/>
    <mergeCell ref="B153:D153"/>
    <mergeCell ref="L146:T157"/>
    <mergeCell ref="S142:T142"/>
    <mergeCell ref="K139:R139"/>
    <mergeCell ref="B139:C139"/>
    <mergeCell ref="D139:J139"/>
    <mergeCell ref="S132:T132"/>
    <mergeCell ref="B126:C126"/>
    <mergeCell ref="B166:K166"/>
    <mergeCell ref="G165:K165"/>
    <mergeCell ref="B165:C165"/>
    <mergeCell ref="G161:H161"/>
    <mergeCell ref="D165:E165"/>
    <mergeCell ref="B163:K163"/>
    <mergeCell ref="B164:C164"/>
    <mergeCell ref="D164:E164"/>
    <mergeCell ref="J164:K164"/>
    <mergeCell ref="G164:H164"/>
    <mergeCell ref="G162:H162"/>
    <mergeCell ref="I162:K162"/>
    <mergeCell ref="I161:K161"/>
    <mergeCell ref="B133:T133"/>
    <mergeCell ref="B134:T134"/>
    <mergeCell ref="B135:T135"/>
    <mergeCell ref="B136:T136"/>
    <mergeCell ref="B137:T137"/>
    <mergeCell ref="J173:T173"/>
    <mergeCell ref="J171:T171"/>
    <mergeCell ref="B168:E168"/>
    <mergeCell ref="B172:C172"/>
    <mergeCell ref="J170:T170"/>
    <mergeCell ref="D172:E172"/>
    <mergeCell ref="F172:I172"/>
    <mergeCell ref="J172:T172"/>
    <mergeCell ref="F168:I169"/>
    <mergeCell ref="F170:I170"/>
    <mergeCell ref="J168:T169"/>
    <mergeCell ref="B169:C169"/>
    <mergeCell ref="D169:E169"/>
    <mergeCell ref="B173:C173"/>
    <mergeCell ref="B167:K167"/>
    <mergeCell ref="B170:C170"/>
    <mergeCell ref="B171:C171"/>
    <mergeCell ref="F171:I171"/>
    <mergeCell ref="B179:C179"/>
    <mergeCell ref="D179:E179"/>
    <mergeCell ref="F179:I179"/>
    <mergeCell ref="J179:T179"/>
    <mergeCell ref="J174:T174"/>
    <mergeCell ref="D173:E173"/>
    <mergeCell ref="B177:C177"/>
    <mergeCell ref="D177:E177"/>
    <mergeCell ref="F177:I177"/>
    <mergeCell ref="J177:T177"/>
    <mergeCell ref="J176:T176"/>
    <mergeCell ref="B178:C178"/>
    <mergeCell ref="D178:E178"/>
    <mergeCell ref="F178:I178"/>
    <mergeCell ref="J178:T178"/>
    <mergeCell ref="D175:E175"/>
    <mergeCell ref="J175:T175"/>
    <mergeCell ref="D176:E176"/>
    <mergeCell ref="B176:C176"/>
    <mergeCell ref="D170:E170"/>
    <mergeCell ref="E81:I81"/>
    <mergeCell ref="J81:R81"/>
    <mergeCell ref="S81:T81"/>
    <mergeCell ref="E76:H76"/>
    <mergeCell ref="I74:R74"/>
    <mergeCell ref="S74:T74"/>
    <mergeCell ref="B79:T79"/>
    <mergeCell ref="B80:T80"/>
    <mergeCell ref="E74:H74"/>
    <mergeCell ref="S75:T75"/>
    <mergeCell ref="B76:B78"/>
    <mergeCell ref="C76:D78"/>
    <mergeCell ref="I75:R75"/>
    <mergeCell ref="E78:H78"/>
    <mergeCell ref="I78:R78"/>
    <mergeCell ref="E77:H77"/>
    <mergeCell ref="I77:R77"/>
    <mergeCell ref="E75:H75"/>
    <mergeCell ref="I76:R76"/>
    <mergeCell ref="S76:T76"/>
    <mergeCell ref="S77:T78"/>
    <mergeCell ref="C81:D81"/>
    <mergeCell ref="B82:B89"/>
    <mergeCell ref="E94:I94"/>
    <mergeCell ref="E93:I93"/>
    <mergeCell ref="J93:R93"/>
    <mergeCell ref="E92:I92"/>
    <mergeCell ref="J92:R92"/>
    <mergeCell ref="J88:R88"/>
    <mergeCell ref="S85:T85"/>
    <mergeCell ref="E86:I86"/>
    <mergeCell ref="J86:R86"/>
    <mergeCell ref="S86:T86"/>
    <mergeCell ref="J82:R82"/>
    <mergeCell ref="E87:I87"/>
    <mergeCell ref="J87:R87"/>
    <mergeCell ref="J83:R83"/>
    <mergeCell ref="E90:I90"/>
    <mergeCell ref="J90:R90"/>
    <mergeCell ref="S90:T90"/>
    <mergeCell ref="S94:T94"/>
    <mergeCell ref="S82:T82"/>
    <mergeCell ref="S87:T87"/>
    <mergeCell ref="E84:I84"/>
    <mergeCell ref="J84:R84"/>
    <mergeCell ref="E88:I88"/>
    <mergeCell ref="B140:C140"/>
    <mergeCell ref="D140:J140"/>
    <mergeCell ref="D141:J141"/>
    <mergeCell ref="B138:C138"/>
    <mergeCell ref="K138:R138"/>
    <mergeCell ref="S138:T138"/>
    <mergeCell ref="S140:T140"/>
    <mergeCell ref="S139:T139"/>
    <mergeCell ref="D138:J138"/>
    <mergeCell ref="S141:T141"/>
    <mergeCell ref="B141:C141"/>
    <mergeCell ref="B132:C132"/>
    <mergeCell ref="D132:J132"/>
    <mergeCell ref="K132:R132"/>
    <mergeCell ref="D105:J105"/>
    <mergeCell ref="K105:R105"/>
    <mergeCell ref="S112:T112"/>
    <mergeCell ref="B111:T111"/>
    <mergeCell ref="B112:E112"/>
    <mergeCell ref="B105:C105"/>
    <mergeCell ref="S105:T105"/>
    <mergeCell ref="B106:C106"/>
    <mergeCell ref="D106:J106"/>
    <mergeCell ref="K106:R106"/>
    <mergeCell ref="S109:T109"/>
    <mergeCell ref="S106:T106"/>
    <mergeCell ref="B107:C107"/>
    <mergeCell ref="D107:J107"/>
    <mergeCell ref="K107:R107"/>
    <mergeCell ref="S107:T107"/>
    <mergeCell ref="B108:C108"/>
    <mergeCell ref="D108:J108"/>
    <mergeCell ref="K108:R108"/>
    <mergeCell ref="S108:T108"/>
    <mergeCell ref="B118:T118"/>
    <mergeCell ref="E89:I89"/>
    <mergeCell ref="J89:R89"/>
    <mergeCell ref="S89:T89"/>
    <mergeCell ref="C82:D89"/>
    <mergeCell ref="S83:T83"/>
    <mergeCell ref="E83:I83"/>
    <mergeCell ref="E101:I101"/>
    <mergeCell ref="J101:R101"/>
    <mergeCell ref="E98:I98"/>
    <mergeCell ref="J98:R98"/>
    <mergeCell ref="S93:T93"/>
    <mergeCell ref="S91:T91"/>
    <mergeCell ref="E97:I97"/>
    <mergeCell ref="S98:T98"/>
    <mergeCell ref="S100:T100"/>
    <mergeCell ref="S99:T99"/>
    <mergeCell ref="E96:I96"/>
    <mergeCell ref="E99:I99"/>
    <mergeCell ref="E100:I100"/>
    <mergeCell ref="K104:R104"/>
    <mergeCell ref="B103:C103"/>
    <mergeCell ref="S104:T104"/>
    <mergeCell ref="S96:T96"/>
    <mergeCell ref="S92:T92"/>
    <mergeCell ref="B93:B101"/>
    <mergeCell ref="C90:D92"/>
    <mergeCell ref="E82:I82"/>
    <mergeCell ref="B90:B92"/>
    <mergeCell ref="E95:I95"/>
    <mergeCell ref="J95:R95"/>
    <mergeCell ref="D103:J103"/>
    <mergeCell ref="K103:R103"/>
    <mergeCell ref="J97:R97"/>
    <mergeCell ref="C93:D101"/>
    <mergeCell ref="E91:I91"/>
    <mergeCell ref="S97:T97"/>
    <mergeCell ref="S95:T95"/>
    <mergeCell ref="J85:R85"/>
    <mergeCell ref="B104:C104"/>
    <mergeCell ref="D104:J104"/>
    <mergeCell ref="J91:R91"/>
    <mergeCell ref="J96:R96"/>
    <mergeCell ref="S101:T101"/>
    <mergeCell ref="S73:T73"/>
    <mergeCell ref="B64:B75"/>
    <mergeCell ref="S103:T103"/>
    <mergeCell ref="E67:H67"/>
    <mergeCell ref="I67:R67"/>
    <mergeCell ref="C64:D75"/>
    <mergeCell ref="E66:H66"/>
    <mergeCell ref="I66:R66"/>
    <mergeCell ref="E72:H72"/>
    <mergeCell ref="E70:H70"/>
    <mergeCell ref="S64:T64"/>
    <mergeCell ref="S71:T71"/>
    <mergeCell ref="S67:T67"/>
    <mergeCell ref="S68:T68"/>
    <mergeCell ref="I70:R70"/>
    <mergeCell ref="S69:T69"/>
    <mergeCell ref="S66:T66"/>
    <mergeCell ref="S70:T70"/>
    <mergeCell ref="I73:R73"/>
    <mergeCell ref="J100:R100"/>
    <mergeCell ref="J99:R99"/>
    <mergeCell ref="J94:R94"/>
    <mergeCell ref="S72:T72"/>
    <mergeCell ref="B102:T102"/>
    <mergeCell ref="C51:D63"/>
    <mergeCell ref="E50:H50"/>
    <mergeCell ref="I71:R71"/>
    <mergeCell ref="E55:H55"/>
    <mergeCell ref="I50:R50"/>
    <mergeCell ref="O33:Q34"/>
    <mergeCell ref="J33:N34"/>
    <mergeCell ref="R33:T34"/>
    <mergeCell ref="F33:I34"/>
    <mergeCell ref="B37:T37"/>
    <mergeCell ref="C50:D50"/>
    <mergeCell ref="E51:H53"/>
    <mergeCell ref="I51:R53"/>
    <mergeCell ref="S51:T53"/>
    <mergeCell ref="B51:B63"/>
    <mergeCell ref="I54:R54"/>
    <mergeCell ref="E63:H63"/>
    <mergeCell ref="S62:T62"/>
    <mergeCell ref="E59:H59"/>
    <mergeCell ref="I56:R56"/>
    <mergeCell ref="S56:T56"/>
    <mergeCell ref="S54:T54"/>
    <mergeCell ref="I59:R59"/>
    <mergeCell ref="S59:T59"/>
    <mergeCell ref="F12:I13"/>
    <mergeCell ref="J29:N29"/>
    <mergeCell ref="R29:T29"/>
    <mergeCell ref="F31:I32"/>
    <mergeCell ref="B30:E30"/>
    <mergeCell ref="S60:T60"/>
    <mergeCell ref="B35:E36"/>
    <mergeCell ref="R35:T36"/>
    <mergeCell ref="O35:Q36"/>
    <mergeCell ref="J35:N36"/>
    <mergeCell ref="S38:T38"/>
    <mergeCell ref="I57:R57"/>
    <mergeCell ref="S57:T57"/>
    <mergeCell ref="S50:T50"/>
    <mergeCell ref="B38:H38"/>
    <mergeCell ref="I38:J38"/>
    <mergeCell ref="K38:L38"/>
    <mergeCell ref="M38:R38"/>
    <mergeCell ref="B46:T46"/>
    <mergeCell ref="B48:T48"/>
    <mergeCell ref="B49:T49"/>
    <mergeCell ref="R31:T32"/>
    <mergeCell ref="O31:Q32"/>
    <mergeCell ref="J30:N30"/>
    <mergeCell ref="F16:I18"/>
    <mergeCell ref="B16:E18"/>
    <mergeCell ref="B14:E15"/>
    <mergeCell ref="R16:T18"/>
    <mergeCell ref="O16:Q18"/>
    <mergeCell ref="R14:T15"/>
    <mergeCell ref="O14:Q15"/>
    <mergeCell ref="J14:N15"/>
    <mergeCell ref="F14:I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I63:R63"/>
    <mergeCell ref="S63:T63"/>
    <mergeCell ref="E57:H57"/>
    <mergeCell ref="S55:T55"/>
    <mergeCell ref="E56:H56"/>
    <mergeCell ref="E58:H58"/>
    <mergeCell ref="J19:N22"/>
    <mergeCell ref="O19:Q22"/>
    <mergeCell ref="R19:T22"/>
    <mergeCell ref="B28:E28"/>
    <mergeCell ref="F28:I28"/>
    <mergeCell ref="J28:N28"/>
    <mergeCell ref="R23:T27"/>
    <mergeCell ref="O23:Q27"/>
    <mergeCell ref="J24:N27"/>
    <mergeCell ref="F23:I27"/>
    <mergeCell ref="J23:N23"/>
    <mergeCell ref="B19:E22"/>
    <mergeCell ref="O28:Q28"/>
    <mergeCell ref="S58:T58"/>
    <mergeCell ref="I55:R55"/>
    <mergeCell ref="S61:T61"/>
    <mergeCell ref="I58:R58"/>
    <mergeCell ref="F35:I36"/>
    <mergeCell ref="V284:W284"/>
    <mergeCell ref="B282:T282"/>
    <mergeCell ref="B283:F283"/>
    <mergeCell ref="G283:R283"/>
    <mergeCell ref="S283:T283"/>
    <mergeCell ref="B275:B280"/>
    <mergeCell ref="M277:T278"/>
    <mergeCell ref="C279:F279"/>
    <mergeCell ref="C280:D280"/>
    <mergeCell ref="E280:F280"/>
    <mergeCell ref="F278:G278"/>
    <mergeCell ref="H278:I278"/>
    <mergeCell ref="J278:L278"/>
    <mergeCell ref="G279:J280"/>
    <mergeCell ref="F277:G277"/>
    <mergeCell ref="H277:I277"/>
    <mergeCell ref="J277:L277"/>
    <mergeCell ref="B281:T281"/>
    <mergeCell ref="E54:H54"/>
    <mergeCell ref="S88:T88"/>
    <mergeCell ref="S84:T84"/>
    <mergeCell ref="E85:I85"/>
    <mergeCell ref="B353:F353"/>
    <mergeCell ref="G353:R353"/>
    <mergeCell ref="S353:T353"/>
    <mergeCell ref="G350:R350"/>
    <mergeCell ref="S350:T350"/>
    <mergeCell ref="B351:F351"/>
    <mergeCell ref="B352:F352"/>
    <mergeCell ref="G352:R352"/>
    <mergeCell ref="S352:T352"/>
    <mergeCell ref="G351:R351"/>
    <mergeCell ref="S351:T351"/>
    <mergeCell ref="B350:F350"/>
    <mergeCell ref="G318:R319"/>
    <mergeCell ref="G323:R323"/>
    <mergeCell ref="G324:R324"/>
    <mergeCell ref="G306:R307"/>
    <mergeCell ref="G320:R320"/>
    <mergeCell ref="B348:T348"/>
    <mergeCell ref="B349:F349"/>
    <mergeCell ref="G349:R349"/>
    <mergeCell ref="W295:X338"/>
    <mergeCell ref="G296:R296"/>
    <mergeCell ref="G297:R297"/>
    <mergeCell ref="G298:R298"/>
    <mergeCell ref="G299:R299"/>
    <mergeCell ref="G300:R300"/>
    <mergeCell ref="G301:R301"/>
    <mergeCell ref="G304:R304"/>
    <mergeCell ref="G334:R334"/>
    <mergeCell ref="G335:R335"/>
    <mergeCell ref="G336:R336"/>
    <mergeCell ref="G332:R332"/>
    <mergeCell ref="G331:R331"/>
    <mergeCell ref="G330:R330"/>
    <mergeCell ref="G333:R333"/>
    <mergeCell ref="G329:R329"/>
    <mergeCell ref="G321:R321"/>
    <mergeCell ref="G322:R322"/>
    <mergeCell ref="G315:R315"/>
    <mergeCell ref="G314:R314"/>
    <mergeCell ref="G311:R312"/>
    <mergeCell ref="G302:R302"/>
    <mergeCell ref="G303:R303"/>
    <mergeCell ref="S295:T338"/>
    <mergeCell ref="S349:T349"/>
    <mergeCell ref="G344:R344"/>
    <mergeCell ref="B344:F344"/>
    <mergeCell ref="B343:F343"/>
    <mergeCell ref="G325:R326"/>
    <mergeCell ref="B347:F347"/>
    <mergeCell ref="G347:R347"/>
    <mergeCell ref="S343:T347"/>
    <mergeCell ref="G338:R338"/>
    <mergeCell ref="G339:R339"/>
    <mergeCell ref="G340:R341"/>
    <mergeCell ref="G342:R342"/>
    <mergeCell ref="G346:R346"/>
    <mergeCell ref="B346:F346"/>
    <mergeCell ref="G345:R345"/>
    <mergeCell ref="G310:R310"/>
    <mergeCell ref="B295:F342"/>
    <mergeCell ref="E245:F245"/>
    <mergeCell ref="J263:L263"/>
    <mergeCell ref="J271:K271"/>
    <mergeCell ref="F264:G264"/>
    <mergeCell ref="B255:C255"/>
    <mergeCell ref="D254:E254"/>
    <mergeCell ref="J255:T255"/>
    <mergeCell ref="B251:F251"/>
    <mergeCell ref="I251:J251"/>
    <mergeCell ref="L251:T251"/>
    <mergeCell ref="J258:T258"/>
    <mergeCell ref="S293:T293"/>
    <mergeCell ref="B248:C248"/>
    <mergeCell ref="G317:R317"/>
    <mergeCell ref="C275:T275"/>
    <mergeCell ref="C271:G271"/>
    <mergeCell ref="B287:F287"/>
    <mergeCell ref="G287:R287"/>
    <mergeCell ref="S287:T287"/>
    <mergeCell ref="C272:F272"/>
    <mergeCell ref="C273:D273"/>
    <mergeCell ref="S286:T286"/>
    <mergeCell ref="G295:R295"/>
    <mergeCell ref="B289:F289"/>
    <mergeCell ref="S294:T294"/>
    <mergeCell ref="G313:R313"/>
    <mergeCell ref="G309:R309"/>
    <mergeCell ref="G308:R308"/>
    <mergeCell ref="G305:R305"/>
    <mergeCell ref="B362:F362"/>
    <mergeCell ref="G362:P362"/>
    <mergeCell ref="Q362:T362"/>
    <mergeCell ref="B358:T358"/>
    <mergeCell ref="B359:T359"/>
    <mergeCell ref="B360:Q360"/>
    <mergeCell ref="R360:T360"/>
    <mergeCell ref="B354:F354"/>
    <mergeCell ref="G354:R354"/>
    <mergeCell ref="S354:T354"/>
    <mergeCell ref="B361:F361"/>
    <mergeCell ref="G361:P361"/>
    <mergeCell ref="Q361:T361"/>
    <mergeCell ref="B356:F356"/>
    <mergeCell ref="G356:R356"/>
    <mergeCell ref="S356:T356"/>
    <mergeCell ref="B355:F355"/>
    <mergeCell ref="G355:R355"/>
    <mergeCell ref="S355:T355"/>
    <mergeCell ref="B180:C180"/>
    <mergeCell ref="D180:E180"/>
    <mergeCell ref="F180:I180"/>
    <mergeCell ref="J180:T180"/>
    <mergeCell ref="B181:C181"/>
    <mergeCell ref="D181:E181"/>
    <mergeCell ref="B194:B215"/>
    <mergeCell ref="C195:L195"/>
    <mergeCell ref="E208:F208"/>
    <mergeCell ref="G208:J208"/>
    <mergeCell ref="K208:T208"/>
    <mergeCell ref="C209:D209"/>
    <mergeCell ref="F181:I181"/>
    <mergeCell ref="J181:T181"/>
    <mergeCell ref="B193:T193"/>
    <mergeCell ref="B182:C182"/>
    <mergeCell ref="B190:C190"/>
    <mergeCell ref="F187:I187"/>
    <mergeCell ref="J187:T187"/>
    <mergeCell ref="D188:E188"/>
    <mergeCell ref="F188:I188"/>
    <mergeCell ref="J188:T188"/>
    <mergeCell ref="G316:R316"/>
    <mergeCell ref="B345:F345"/>
    <mergeCell ref="B261:B273"/>
    <mergeCell ref="B294:F294"/>
    <mergeCell ref="C264:E264"/>
    <mergeCell ref="F265:G265"/>
    <mergeCell ref="C265:E265"/>
    <mergeCell ref="G294:R294"/>
    <mergeCell ref="H265:I265"/>
    <mergeCell ref="C276:L276"/>
    <mergeCell ref="B286:F286"/>
    <mergeCell ref="B293:F293"/>
    <mergeCell ref="G293:R293"/>
    <mergeCell ref="M271:T271"/>
    <mergeCell ref="C269:L269"/>
    <mergeCell ref="J265:L265"/>
    <mergeCell ref="G343:R343"/>
    <mergeCell ref="G284:R284"/>
    <mergeCell ref="G327:R328"/>
    <mergeCell ref="G337:R337"/>
    <mergeCell ref="M276:T276"/>
    <mergeCell ref="S289:T289"/>
    <mergeCell ref="S285:T285"/>
    <mergeCell ref="G286:R286"/>
    <mergeCell ref="B256:C256"/>
    <mergeCell ref="B227:B240"/>
    <mergeCell ref="L244:T250"/>
    <mergeCell ref="G245:H245"/>
    <mergeCell ref="I245:K245"/>
    <mergeCell ref="D247:E247"/>
    <mergeCell ref="J229:L229"/>
    <mergeCell ref="L243:T243"/>
    <mergeCell ref="M240:T240"/>
    <mergeCell ref="C233:D233"/>
    <mergeCell ref="H232:I232"/>
    <mergeCell ref="C235:L235"/>
    <mergeCell ref="G236:H236"/>
    <mergeCell ref="E232:F232"/>
    <mergeCell ref="C232:D232"/>
    <mergeCell ref="C236:E236"/>
    <mergeCell ref="K232:L232"/>
    <mergeCell ref="H229:I229"/>
    <mergeCell ref="H230:I230"/>
    <mergeCell ref="J238:L239"/>
    <mergeCell ref="C239:D239"/>
    <mergeCell ref="E239:F239"/>
    <mergeCell ref="B244:D244"/>
    <mergeCell ref="B246:K246"/>
    <mergeCell ref="K279:T280"/>
    <mergeCell ref="G289:R289"/>
    <mergeCell ref="M262:T262"/>
    <mergeCell ref="E268:F268"/>
    <mergeCell ref="G272:J273"/>
    <mergeCell ref="K272:T273"/>
    <mergeCell ref="E273:F273"/>
    <mergeCell ref="S284:T284"/>
    <mergeCell ref="H271:I271"/>
    <mergeCell ref="B274:T274"/>
    <mergeCell ref="C278:E278"/>
    <mergeCell ref="B284:F284"/>
    <mergeCell ref="B288:T288"/>
    <mergeCell ref="B285:F285"/>
    <mergeCell ref="G285:R285"/>
    <mergeCell ref="C277:E277"/>
    <mergeCell ref="B259:T259"/>
    <mergeCell ref="B260:T260"/>
    <mergeCell ref="C270:G270"/>
    <mergeCell ref="F263:G263"/>
    <mergeCell ref="C262:L262"/>
    <mergeCell ref="H267:L267"/>
    <mergeCell ref="H264:I264"/>
    <mergeCell ref="H268:L268"/>
    <mergeCell ref="J270:K270"/>
    <mergeCell ref="E267:F267"/>
    <mergeCell ref="H263:I263"/>
    <mergeCell ref="H270:I270"/>
    <mergeCell ref="C268:D268"/>
    <mergeCell ref="M270:T270"/>
    <mergeCell ref="J264:L264"/>
    <mergeCell ref="C261:T261"/>
    <mergeCell ref="M263:T269"/>
    <mergeCell ref="C263:E263"/>
    <mergeCell ref="C267:D267"/>
    <mergeCell ref="F258:I258"/>
    <mergeCell ref="B258:C258"/>
    <mergeCell ref="M195:T195"/>
    <mergeCell ref="C197:E197"/>
    <mergeCell ref="J197:L197"/>
    <mergeCell ref="H197:I197"/>
    <mergeCell ref="C237:T237"/>
    <mergeCell ref="C229:E229"/>
    <mergeCell ref="F255:I255"/>
    <mergeCell ref="L252:T252"/>
    <mergeCell ref="D255:E255"/>
    <mergeCell ref="B257:C257"/>
    <mergeCell ref="D256:E256"/>
    <mergeCell ref="F256:I256"/>
    <mergeCell ref="J256:T256"/>
    <mergeCell ref="B252:F252"/>
    <mergeCell ref="F257:I257"/>
    <mergeCell ref="J257:T257"/>
    <mergeCell ref="D257:E257"/>
    <mergeCell ref="H196:I196"/>
    <mergeCell ref="B226:T226"/>
    <mergeCell ref="E233:F233"/>
    <mergeCell ref="J236:K236"/>
    <mergeCell ref="D258:E258"/>
    <mergeCell ref="C240:D240"/>
    <mergeCell ref="B243:K243"/>
    <mergeCell ref="E68:H68"/>
    <mergeCell ref="I68:R68"/>
    <mergeCell ref="I60:R60"/>
    <mergeCell ref="E64:H65"/>
    <mergeCell ref="I72:R72"/>
    <mergeCell ref="I64:R65"/>
    <mergeCell ref="E71:H71"/>
    <mergeCell ref="E73:H73"/>
    <mergeCell ref="E69:H69"/>
    <mergeCell ref="I69:R69"/>
    <mergeCell ref="E62:H62"/>
    <mergeCell ref="I62:R62"/>
    <mergeCell ref="E61:H61"/>
    <mergeCell ref="I61:R61"/>
    <mergeCell ref="B241:T241"/>
    <mergeCell ref="G240:I240"/>
    <mergeCell ref="M238:T239"/>
    <mergeCell ref="G238:I239"/>
    <mergeCell ref="F230:G230"/>
    <mergeCell ref="J240:L240"/>
    <mergeCell ref="E60:H60"/>
    <mergeCell ref="K211:T211"/>
    <mergeCell ref="E211:F211"/>
    <mergeCell ref="G211:J211"/>
    <mergeCell ref="S143:T143"/>
    <mergeCell ref="B150:D150"/>
    <mergeCell ref="E204:F204"/>
    <mergeCell ref="G251:H251"/>
    <mergeCell ref="C223:D223"/>
    <mergeCell ref="E223:F223"/>
    <mergeCell ref="G223:J223"/>
    <mergeCell ref="K223:T223"/>
    <mergeCell ref="C204:D204"/>
    <mergeCell ref="G210:J210"/>
    <mergeCell ref="G215:J215"/>
    <mergeCell ref="C214:D214"/>
    <mergeCell ref="C213:D213"/>
    <mergeCell ref="C221:D221"/>
    <mergeCell ref="C222:D222"/>
    <mergeCell ref="E222:F222"/>
    <mergeCell ref="G222:J222"/>
    <mergeCell ref="E221:F221"/>
    <mergeCell ref="K143:R143"/>
    <mergeCell ref="E240:F240"/>
    <mergeCell ref="C238:F238"/>
    <mergeCell ref="K218:T218"/>
    <mergeCell ref="I252:J252"/>
    <mergeCell ref="B254:C254"/>
    <mergeCell ref="F253:I254"/>
    <mergeCell ref="G252:H252"/>
    <mergeCell ref="J253:T254"/>
    <mergeCell ref="B253:E253"/>
    <mergeCell ref="I244:K244"/>
    <mergeCell ref="B247:C247"/>
    <mergeCell ref="K224:T224"/>
    <mergeCell ref="B250:K250"/>
    <mergeCell ref="D248:E248"/>
    <mergeCell ref="B249:K249"/>
    <mergeCell ref="B242:T242"/>
    <mergeCell ref="H233:I233"/>
    <mergeCell ref="G248:K248"/>
    <mergeCell ref="G247:K247"/>
    <mergeCell ref="M228:T236"/>
    <mergeCell ref="C224:D224"/>
    <mergeCell ref="E224:F224"/>
    <mergeCell ref="G224:J224"/>
    <mergeCell ref="C227:T227"/>
    <mergeCell ref="C228:L228"/>
    <mergeCell ref="F229:G229"/>
    <mergeCell ref="J230:L230"/>
    <mergeCell ref="K213:T213"/>
    <mergeCell ref="E217:F217"/>
    <mergeCell ref="C215:D215"/>
    <mergeCell ref="K214:T214"/>
    <mergeCell ref="C218:D218"/>
    <mergeCell ref="E218:F218"/>
    <mergeCell ref="G213:J213"/>
    <mergeCell ref="K215:T215"/>
    <mergeCell ref="E213:F213"/>
    <mergeCell ref="E214:F214"/>
    <mergeCell ref="E215:F215"/>
    <mergeCell ref="G216:J216"/>
    <mergeCell ref="E210:F210"/>
    <mergeCell ref="C210:D210"/>
    <mergeCell ref="C211:D211"/>
    <mergeCell ref="H200:L200"/>
    <mergeCell ref="C194:T194"/>
    <mergeCell ref="K140:R140"/>
    <mergeCell ref="B156:D156"/>
    <mergeCell ref="K141:R141"/>
    <mergeCell ref="K222:T222"/>
    <mergeCell ref="G218:J218"/>
    <mergeCell ref="D190:E190"/>
    <mergeCell ref="F190:I190"/>
    <mergeCell ref="C212:D212"/>
    <mergeCell ref="C208:D208"/>
    <mergeCell ref="G221:J221"/>
    <mergeCell ref="K221:T221"/>
    <mergeCell ref="C216:D216"/>
    <mergeCell ref="E216:F216"/>
    <mergeCell ref="K216:T216"/>
    <mergeCell ref="C217:D217"/>
    <mergeCell ref="G217:J217"/>
    <mergeCell ref="K217:T217"/>
    <mergeCell ref="B143:C143"/>
    <mergeCell ref="D143:J143"/>
    <mergeCell ref="B160:K160"/>
    <mergeCell ref="K209:T209"/>
    <mergeCell ref="B148:D148"/>
    <mergeCell ref="E244:F244"/>
    <mergeCell ref="G244:H244"/>
    <mergeCell ref="B245:D245"/>
    <mergeCell ref="K233:L233"/>
    <mergeCell ref="C230:E230"/>
    <mergeCell ref="B142:C142"/>
    <mergeCell ref="D142:J142"/>
    <mergeCell ref="K142:R142"/>
    <mergeCell ref="B162:D162"/>
    <mergeCell ref="E162:F162"/>
    <mergeCell ref="G214:J214"/>
    <mergeCell ref="F196:G196"/>
    <mergeCell ref="K212:T212"/>
    <mergeCell ref="G203:J204"/>
    <mergeCell ref="C199:D199"/>
    <mergeCell ref="C202:L202"/>
    <mergeCell ref="C200:D200"/>
    <mergeCell ref="G209:J209"/>
    <mergeCell ref="K210:T210"/>
    <mergeCell ref="E212:F212"/>
    <mergeCell ref="G212:J212"/>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54520E-6C0A-4793-853F-2500275CEC21}">
  <dimension ref="B1:S81"/>
  <sheetViews>
    <sheetView topLeftCell="A7" zoomScaleNormal="100" workbookViewId="0">
      <selection activeCell="B10" sqref="B10:B12"/>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8"/>
    </row>
    <row r="2" spans="2:19" ht="14.25" customHeight="1" x14ac:dyDescent="0.2">
      <c r="B2" s="659" t="s">
        <v>386</v>
      </c>
      <c r="C2" s="660"/>
      <c r="D2" s="660"/>
      <c r="E2" s="660"/>
      <c r="F2" s="660"/>
      <c r="G2" s="660"/>
      <c r="H2" s="660"/>
      <c r="I2" s="661"/>
      <c r="J2" s="181"/>
      <c r="K2" s="665"/>
      <c r="L2" s="667" t="s">
        <v>385</v>
      </c>
      <c r="M2" s="668"/>
      <c r="N2" s="668"/>
      <c r="O2" s="668"/>
      <c r="P2" s="668"/>
      <c r="Q2" s="668"/>
      <c r="R2" s="669"/>
      <c r="S2" s="670"/>
    </row>
    <row r="3" spans="2:19" ht="34.5" customHeight="1" x14ac:dyDescent="0.2">
      <c r="B3" s="662"/>
      <c r="C3" s="663"/>
      <c r="D3" s="663"/>
      <c r="E3" s="663"/>
      <c r="F3" s="663"/>
      <c r="G3" s="663"/>
      <c r="H3" s="663"/>
      <c r="I3" s="664"/>
      <c r="J3" s="181"/>
      <c r="K3" s="666"/>
      <c r="L3" s="672" t="s">
        <v>386</v>
      </c>
      <c r="M3" s="673"/>
      <c r="N3" s="673"/>
      <c r="O3" s="673"/>
      <c r="P3" s="673"/>
      <c r="Q3" s="673"/>
      <c r="R3" s="674"/>
      <c r="S3" s="671"/>
    </row>
    <row r="4" spans="2:19" ht="27.75" customHeight="1" x14ac:dyDescent="0.2">
      <c r="B4" s="675" t="s">
        <v>387</v>
      </c>
      <c r="C4" s="676"/>
      <c r="D4" s="676"/>
      <c r="E4" s="676"/>
      <c r="F4" s="677"/>
      <c r="G4" s="163" t="s">
        <v>701</v>
      </c>
      <c r="H4" s="164" t="s">
        <v>2</v>
      </c>
      <c r="I4" s="165" t="s">
        <v>0</v>
      </c>
      <c r="J4" s="182"/>
      <c r="K4" s="666"/>
      <c r="L4" s="672" t="s">
        <v>387</v>
      </c>
      <c r="M4" s="673"/>
      <c r="N4" s="673"/>
      <c r="O4" s="673"/>
      <c r="P4" s="673"/>
      <c r="Q4" s="673"/>
      <c r="R4" s="674"/>
      <c r="S4" s="671"/>
    </row>
    <row r="5" spans="2:19" ht="27.75" customHeight="1" thickBot="1" x14ac:dyDescent="0.3">
      <c r="B5" s="678"/>
      <c r="C5" s="679"/>
      <c r="D5" s="679"/>
      <c r="E5" s="679"/>
      <c r="F5" s="680"/>
      <c r="G5" s="166" t="s">
        <v>734</v>
      </c>
      <c r="H5" s="167">
        <v>3</v>
      </c>
      <c r="I5" s="168" t="s">
        <v>393</v>
      </c>
      <c r="J5" s="183"/>
      <c r="K5" s="666"/>
      <c r="L5" s="681" t="s">
        <v>1083</v>
      </c>
      <c r="M5" s="682"/>
      <c r="N5" s="682"/>
      <c r="O5" s="682"/>
      <c r="P5" s="682"/>
      <c r="Q5" s="682"/>
      <c r="R5" s="683"/>
      <c r="S5" s="671"/>
    </row>
    <row r="6" spans="2:19" ht="33.75" customHeight="1" x14ac:dyDescent="0.2">
      <c r="B6" s="703" t="s">
        <v>395</v>
      </c>
      <c r="C6" s="704"/>
      <c r="D6" s="704"/>
      <c r="E6" s="704"/>
      <c r="F6" s="704"/>
      <c r="G6" s="704"/>
      <c r="H6" s="705"/>
      <c r="I6" s="695"/>
      <c r="J6" s="182"/>
      <c r="K6" s="706" t="s">
        <v>388</v>
      </c>
      <c r="L6" s="707"/>
      <c r="M6" s="710" t="s">
        <v>109</v>
      </c>
      <c r="N6" s="711"/>
      <c r="O6" s="710" t="s">
        <v>110</v>
      </c>
      <c r="P6" s="711"/>
      <c r="Q6" s="714" t="s">
        <v>389</v>
      </c>
      <c r="R6" s="716" t="s">
        <v>2</v>
      </c>
      <c r="S6" s="684" t="s">
        <v>0</v>
      </c>
    </row>
    <row r="7" spans="2:19" ht="15" customHeight="1" x14ac:dyDescent="0.2">
      <c r="B7" s="686" t="s">
        <v>397</v>
      </c>
      <c r="C7" s="687"/>
      <c r="D7" s="690">
        <v>1</v>
      </c>
      <c r="E7" s="690">
        <v>2</v>
      </c>
      <c r="F7" s="690">
        <v>3</v>
      </c>
      <c r="G7" s="692" t="s">
        <v>398</v>
      </c>
      <c r="H7" s="694" t="s">
        <v>99</v>
      </c>
      <c r="I7" s="695"/>
      <c r="J7" s="182"/>
      <c r="K7" s="708"/>
      <c r="L7" s="709"/>
      <c r="M7" s="712"/>
      <c r="N7" s="713"/>
      <c r="O7" s="712"/>
      <c r="P7" s="713"/>
      <c r="Q7" s="715"/>
      <c r="R7" s="717"/>
      <c r="S7" s="685"/>
    </row>
    <row r="8" spans="2:19" ht="15.75" customHeight="1" thickBot="1" x14ac:dyDescent="0.25">
      <c r="B8" s="688"/>
      <c r="C8" s="689"/>
      <c r="D8" s="691"/>
      <c r="E8" s="691"/>
      <c r="F8" s="691"/>
      <c r="G8" s="693"/>
      <c r="H8" s="696"/>
      <c r="I8" s="697"/>
      <c r="J8" s="182"/>
      <c r="K8" s="698" t="s">
        <v>390</v>
      </c>
      <c r="L8" s="699"/>
      <c r="M8" s="700" t="s">
        <v>391</v>
      </c>
      <c r="N8" s="700"/>
      <c r="O8" s="701" t="s">
        <v>392</v>
      </c>
      <c r="P8" s="702"/>
      <c r="Q8" s="136">
        <v>42309</v>
      </c>
      <c r="R8" s="137">
        <v>2</v>
      </c>
      <c r="S8" s="196" t="s">
        <v>394</v>
      </c>
    </row>
    <row r="9" spans="2:19" ht="15.75" customHeight="1" thickBot="1" x14ac:dyDescent="0.3">
      <c r="B9" s="169">
        <v>3</v>
      </c>
      <c r="C9" s="170">
        <v>500</v>
      </c>
      <c r="D9" s="170">
        <v>3</v>
      </c>
      <c r="E9" s="170">
        <v>50</v>
      </c>
      <c r="F9" s="170"/>
      <c r="G9" s="170"/>
      <c r="H9" s="718"/>
      <c r="I9" s="719"/>
      <c r="J9" s="184"/>
      <c r="K9" s="720" t="s">
        <v>396</v>
      </c>
      <c r="L9" s="721"/>
      <c r="M9" s="721"/>
      <c r="N9" s="721"/>
      <c r="O9" s="721"/>
      <c r="P9" s="721"/>
      <c r="Q9" s="721"/>
      <c r="R9" s="721"/>
      <c r="S9" s="722"/>
    </row>
    <row r="10" spans="2:19" ht="20.25" customHeight="1" x14ac:dyDescent="0.2">
      <c r="B10" s="723" t="s">
        <v>399</v>
      </c>
      <c r="C10" s="171">
        <v>1</v>
      </c>
      <c r="D10" s="54">
        <v>227</v>
      </c>
      <c r="E10" s="54">
        <v>164</v>
      </c>
      <c r="F10" s="54">
        <v>11</v>
      </c>
      <c r="G10" s="172">
        <f t="shared" ref="G10:G40" si="0">+D10+E10+F10</f>
        <v>402</v>
      </c>
      <c r="H10" s="726"/>
      <c r="I10" s="727"/>
      <c r="J10" s="201"/>
      <c r="K10" s="728" t="s">
        <v>397</v>
      </c>
      <c r="L10" s="729"/>
      <c r="M10" s="730">
        <v>1</v>
      </c>
      <c r="N10" s="730">
        <v>2</v>
      </c>
      <c r="O10" s="731">
        <v>3</v>
      </c>
      <c r="P10" s="731">
        <v>4</v>
      </c>
      <c r="Q10" s="730" t="s">
        <v>398</v>
      </c>
      <c r="R10" s="733" t="s">
        <v>99</v>
      </c>
      <c r="S10" s="734"/>
    </row>
    <row r="11" spans="2:19" ht="16.5" customHeight="1" thickBot="1" x14ac:dyDescent="0.25">
      <c r="B11" s="724"/>
      <c r="C11" s="173" t="s">
        <v>403</v>
      </c>
      <c r="D11" s="56">
        <f>+D10*0.4</f>
        <v>90.800000000000011</v>
      </c>
      <c r="E11" s="56">
        <f t="shared" ref="E11" si="1">+E10*0.4</f>
        <v>65.600000000000009</v>
      </c>
      <c r="F11" s="56">
        <v>4</v>
      </c>
      <c r="G11" s="56">
        <f t="shared" si="0"/>
        <v>160.40000000000003</v>
      </c>
      <c r="H11" s="736"/>
      <c r="I11" s="737"/>
      <c r="J11" s="201"/>
      <c r="K11" s="698"/>
      <c r="L11" s="699"/>
      <c r="M11" s="700"/>
      <c r="N11" s="700"/>
      <c r="O11" s="732"/>
      <c r="P11" s="732"/>
      <c r="Q11" s="700"/>
      <c r="R11" s="735"/>
      <c r="S11" s="722"/>
    </row>
    <row r="12" spans="2:19" ht="25.5" customHeight="1" thickBot="1" x14ac:dyDescent="0.25">
      <c r="B12" s="725"/>
      <c r="C12" s="174">
        <v>0.6</v>
      </c>
      <c r="D12" s="57">
        <f>+D10*0.6</f>
        <v>136.19999999999999</v>
      </c>
      <c r="E12" s="57">
        <f t="shared" ref="E12" si="2">+E10*0.6</f>
        <v>98.399999999999991</v>
      </c>
      <c r="F12" s="57">
        <v>7</v>
      </c>
      <c r="G12" s="57">
        <f t="shared" si="0"/>
        <v>241.59999999999997</v>
      </c>
      <c r="H12" s="738"/>
      <c r="I12" s="739"/>
      <c r="J12" s="201"/>
      <c r="K12" s="740" t="s">
        <v>399</v>
      </c>
      <c r="L12" s="138">
        <v>1</v>
      </c>
      <c r="M12" s="55">
        <v>227</v>
      </c>
      <c r="N12" s="55">
        <v>164</v>
      </c>
      <c r="O12" s="55">
        <v>11</v>
      </c>
      <c r="P12" s="55">
        <v>0</v>
      </c>
      <c r="Q12" s="139">
        <f>SUM(M12:P12)</f>
        <v>402</v>
      </c>
      <c r="R12" s="742"/>
      <c r="S12" s="743"/>
    </row>
    <row r="13" spans="2:19" x14ac:dyDescent="0.2">
      <c r="B13" s="723" t="s">
        <v>400</v>
      </c>
      <c r="C13" s="171" t="s">
        <v>398</v>
      </c>
      <c r="D13" s="54">
        <v>227</v>
      </c>
      <c r="E13" s="54">
        <v>164</v>
      </c>
      <c r="F13" s="54">
        <v>11</v>
      </c>
      <c r="G13" s="175">
        <f t="shared" si="0"/>
        <v>402</v>
      </c>
      <c r="H13" s="726"/>
      <c r="I13" s="727"/>
      <c r="J13" s="201"/>
      <c r="K13" s="741"/>
      <c r="L13" s="140">
        <v>0.4</v>
      </c>
      <c r="M13" s="56">
        <f>M12*0.4</f>
        <v>90.800000000000011</v>
      </c>
      <c r="N13" s="56">
        <f>N12*0.4</f>
        <v>65.600000000000009</v>
      </c>
      <c r="O13" s="56">
        <v>5</v>
      </c>
      <c r="P13" s="56">
        <f>P12*0.4</f>
        <v>0</v>
      </c>
      <c r="Q13" s="141">
        <f>SUM(M13:P13)</f>
        <v>161.40000000000003</v>
      </c>
      <c r="R13" s="736"/>
      <c r="S13" s="737"/>
    </row>
    <row r="14" spans="2:19" x14ac:dyDescent="0.2">
      <c r="B14" s="724"/>
      <c r="C14" s="173" t="s">
        <v>403</v>
      </c>
      <c r="D14" s="56">
        <v>90</v>
      </c>
      <c r="E14" s="56">
        <v>65</v>
      </c>
      <c r="F14" s="56">
        <v>4</v>
      </c>
      <c r="G14" s="56">
        <f t="shared" si="0"/>
        <v>159</v>
      </c>
      <c r="H14" s="736"/>
      <c r="I14" s="737"/>
      <c r="J14" s="201"/>
      <c r="K14" s="741"/>
      <c r="L14" s="142">
        <v>0.6</v>
      </c>
      <c r="M14" s="56">
        <f>M12</f>
        <v>227</v>
      </c>
      <c r="N14" s="56">
        <f>N12*0.6</f>
        <v>98.399999999999991</v>
      </c>
      <c r="O14" s="56">
        <v>6</v>
      </c>
      <c r="P14" s="56">
        <f>P12*0.6</f>
        <v>0</v>
      </c>
      <c r="Q14" s="141">
        <f>SUM(M14:P14)</f>
        <v>331.4</v>
      </c>
      <c r="R14" s="736"/>
      <c r="S14" s="737"/>
    </row>
    <row r="15" spans="2:19" ht="12.75" customHeight="1" thickBot="1" x14ac:dyDescent="0.25">
      <c r="B15" s="725"/>
      <c r="C15" s="174">
        <v>0.6</v>
      </c>
      <c r="D15" s="58">
        <v>136</v>
      </c>
      <c r="E15" s="58">
        <v>97</v>
      </c>
      <c r="F15" s="58">
        <v>7</v>
      </c>
      <c r="G15" s="58">
        <f t="shared" si="0"/>
        <v>240</v>
      </c>
      <c r="H15" s="738"/>
      <c r="I15" s="739"/>
      <c r="J15" s="201"/>
      <c r="K15" s="744" t="s">
        <v>400</v>
      </c>
      <c r="L15" s="138" t="s">
        <v>398</v>
      </c>
      <c r="M15" s="55">
        <f>M12</f>
        <v>227</v>
      </c>
      <c r="N15" s="55">
        <f>N12</f>
        <v>164</v>
      </c>
      <c r="O15" s="55">
        <f>O12</f>
        <v>11</v>
      </c>
      <c r="P15" s="55">
        <f>P12</f>
        <v>0</v>
      </c>
      <c r="Q15" s="139">
        <f t="shared" ref="Q15:Q28" si="3">SUM(M15:P15)</f>
        <v>402</v>
      </c>
      <c r="R15" s="736"/>
      <c r="S15" s="737"/>
    </row>
    <row r="16" spans="2:19" ht="15" customHeight="1" x14ac:dyDescent="0.2">
      <c r="B16" s="723" t="s">
        <v>401</v>
      </c>
      <c r="C16" s="171" t="s">
        <v>398</v>
      </c>
      <c r="D16" s="54">
        <v>227</v>
      </c>
      <c r="E16" s="54">
        <v>164</v>
      </c>
      <c r="F16" s="54">
        <v>11</v>
      </c>
      <c r="G16" s="172">
        <f t="shared" si="0"/>
        <v>402</v>
      </c>
      <c r="H16" s="726"/>
      <c r="I16" s="727"/>
      <c r="J16" s="201"/>
      <c r="K16" s="745"/>
      <c r="L16" s="140">
        <v>0.4</v>
      </c>
      <c r="M16" s="56">
        <v>15</v>
      </c>
      <c r="N16" s="56">
        <v>0</v>
      </c>
      <c r="O16" s="56">
        <v>0</v>
      </c>
      <c r="P16" s="56">
        <v>0</v>
      </c>
      <c r="Q16" s="56">
        <f t="shared" si="3"/>
        <v>15</v>
      </c>
      <c r="R16" s="736"/>
      <c r="S16" s="737"/>
    </row>
    <row r="17" spans="2:19" ht="15.75" customHeight="1" x14ac:dyDescent="0.2">
      <c r="B17" s="724"/>
      <c r="C17" s="173" t="s">
        <v>403</v>
      </c>
      <c r="D17" s="56">
        <v>91</v>
      </c>
      <c r="E17" s="56">
        <v>66</v>
      </c>
      <c r="F17" s="56">
        <v>4</v>
      </c>
      <c r="G17" s="56">
        <f t="shared" si="0"/>
        <v>161</v>
      </c>
      <c r="H17" s="736"/>
      <c r="I17" s="737"/>
      <c r="J17" s="201"/>
      <c r="K17" s="746"/>
      <c r="L17" s="142">
        <v>0.6</v>
      </c>
      <c r="M17" s="56">
        <v>0</v>
      </c>
      <c r="N17" s="56">
        <v>0</v>
      </c>
      <c r="O17" s="56">
        <v>0</v>
      </c>
      <c r="P17" s="56">
        <v>0</v>
      </c>
      <c r="Q17" s="56">
        <f t="shared" si="3"/>
        <v>0</v>
      </c>
      <c r="R17" s="736"/>
      <c r="S17" s="737"/>
    </row>
    <row r="18" spans="2:19" ht="23.25" customHeight="1" thickBot="1" x14ac:dyDescent="0.25">
      <c r="B18" s="725"/>
      <c r="C18" s="174">
        <v>0.6</v>
      </c>
      <c r="D18" s="56">
        <v>136</v>
      </c>
      <c r="E18" s="56">
        <v>98</v>
      </c>
      <c r="F18" s="56">
        <v>7</v>
      </c>
      <c r="G18" s="56">
        <f t="shared" si="0"/>
        <v>241</v>
      </c>
      <c r="H18" s="736"/>
      <c r="I18" s="737"/>
      <c r="J18" s="201"/>
      <c r="K18" s="744" t="s">
        <v>402</v>
      </c>
      <c r="L18" s="138" t="s">
        <v>398</v>
      </c>
      <c r="M18" s="55">
        <f>M12</f>
        <v>227</v>
      </c>
      <c r="N18" s="55">
        <f>N12</f>
        <v>164</v>
      </c>
      <c r="O18" s="55">
        <f>O12</f>
        <v>11</v>
      </c>
      <c r="P18" s="55">
        <f>P12</f>
        <v>0</v>
      </c>
      <c r="Q18" s="139">
        <f t="shared" si="3"/>
        <v>402</v>
      </c>
      <c r="R18" s="736"/>
      <c r="S18" s="737"/>
    </row>
    <row r="19" spans="2:19" ht="13.5" customHeight="1" x14ac:dyDescent="0.2">
      <c r="B19" s="723" t="s">
        <v>404</v>
      </c>
      <c r="C19" s="171" t="s">
        <v>398</v>
      </c>
      <c r="D19" s="54">
        <v>227</v>
      </c>
      <c r="E19" s="54">
        <v>164</v>
      </c>
      <c r="F19" s="54">
        <v>11</v>
      </c>
      <c r="G19" s="175">
        <f t="shared" si="0"/>
        <v>402</v>
      </c>
      <c r="H19" s="736"/>
      <c r="I19" s="737"/>
      <c r="J19" s="201"/>
      <c r="K19" s="745"/>
      <c r="L19" s="140" t="s">
        <v>403</v>
      </c>
      <c r="M19" s="56">
        <v>91</v>
      </c>
      <c r="N19" s="56">
        <v>18</v>
      </c>
      <c r="O19" s="56">
        <v>5</v>
      </c>
      <c r="P19" s="56">
        <v>0</v>
      </c>
      <c r="Q19" s="56">
        <f t="shared" si="3"/>
        <v>114</v>
      </c>
      <c r="R19" s="736"/>
      <c r="S19" s="737"/>
    </row>
    <row r="20" spans="2:19" ht="15" customHeight="1" x14ac:dyDescent="0.2">
      <c r="B20" s="724"/>
      <c r="C20" s="173" t="s">
        <v>403</v>
      </c>
      <c r="D20" s="56">
        <v>0</v>
      </c>
      <c r="E20" s="56">
        <v>0</v>
      </c>
      <c r="F20" s="56">
        <v>0</v>
      </c>
      <c r="G20" s="56">
        <f t="shared" si="0"/>
        <v>0</v>
      </c>
      <c r="H20" s="736"/>
      <c r="I20" s="737"/>
      <c r="J20" s="201"/>
      <c r="K20" s="746"/>
      <c r="L20" s="142">
        <v>0.6</v>
      </c>
      <c r="M20" s="56">
        <v>38</v>
      </c>
      <c r="N20" s="56">
        <v>0</v>
      </c>
      <c r="O20" s="56">
        <v>6</v>
      </c>
      <c r="P20" s="56">
        <v>0</v>
      </c>
      <c r="Q20" s="56">
        <f t="shared" si="3"/>
        <v>44</v>
      </c>
      <c r="R20" s="736"/>
      <c r="S20" s="737"/>
    </row>
    <row r="21" spans="2:19" ht="17.25" customHeight="1" thickBot="1" x14ac:dyDescent="0.25">
      <c r="B21" s="725"/>
      <c r="C21" s="174">
        <v>0.6</v>
      </c>
      <c r="D21" s="56">
        <v>0</v>
      </c>
      <c r="E21" s="56">
        <v>0</v>
      </c>
      <c r="F21" s="56">
        <v>0</v>
      </c>
      <c r="G21" s="56">
        <f t="shared" si="0"/>
        <v>0</v>
      </c>
      <c r="H21" s="736"/>
      <c r="I21" s="737"/>
      <c r="J21" s="201"/>
      <c r="K21" s="744" t="s">
        <v>404</v>
      </c>
      <c r="L21" s="138" t="s">
        <v>398</v>
      </c>
      <c r="M21" s="55">
        <f>M12</f>
        <v>227</v>
      </c>
      <c r="N21" s="55">
        <f>N12</f>
        <v>164</v>
      </c>
      <c r="O21" s="55">
        <f>O12</f>
        <v>11</v>
      </c>
      <c r="P21" s="55">
        <f>P12</f>
        <v>0</v>
      </c>
      <c r="Q21" s="139">
        <f t="shared" si="3"/>
        <v>402</v>
      </c>
      <c r="R21" s="736"/>
      <c r="S21" s="737"/>
    </row>
    <row r="22" spans="2:19" ht="15.75" customHeight="1" x14ac:dyDescent="0.2">
      <c r="B22" s="723" t="s">
        <v>739</v>
      </c>
      <c r="C22" s="171" t="s">
        <v>398</v>
      </c>
      <c r="D22" s="54">
        <v>227</v>
      </c>
      <c r="E22" s="54">
        <v>164</v>
      </c>
      <c r="F22" s="54">
        <v>11</v>
      </c>
      <c r="G22" s="172">
        <f t="shared" si="0"/>
        <v>402</v>
      </c>
      <c r="H22" s="736"/>
      <c r="I22" s="737"/>
      <c r="J22" s="201"/>
      <c r="K22" s="745"/>
      <c r="L22" s="140" t="s">
        <v>403</v>
      </c>
      <c r="M22" s="56">
        <v>0</v>
      </c>
      <c r="N22" s="56">
        <f t="shared" ref="N22:P23" si="4">N13-N19</f>
        <v>47.600000000000009</v>
      </c>
      <c r="O22" s="143">
        <f t="shared" si="4"/>
        <v>0</v>
      </c>
      <c r="P22" s="56">
        <f t="shared" si="4"/>
        <v>0</v>
      </c>
      <c r="Q22" s="56">
        <f t="shared" si="3"/>
        <v>47.600000000000009</v>
      </c>
      <c r="R22" s="736"/>
      <c r="S22" s="737"/>
    </row>
    <row r="23" spans="2:19" x14ac:dyDescent="0.2">
      <c r="B23" s="724"/>
      <c r="C23" s="173" t="s">
        <v>403</v>
      </c>
      <c r="D23" s="56">
        <v>90</v>
      </c>
      <c r="E23" s="56">
        <v>65</v>
      </c>
      <c r="F23" s="56">
        <v>4</v>
      </c>
      <c r="G23" s="56">
        <f t="shared" si="0"/>
        <v>159</v>
      </c>
      <c r="H23" s="736"/>
      <c r="I23" s="737"/>
      <c r="J23" s="201"/>
      <c r="K23" s="746"/>
      <c r="L23" s="142">
        <v>0.6</v>
      </c>
      <c r="M23" s="56">
        <f>M41</f>
        <v>98</v>
      </c>
      <c r="N23" s="56">
        <f t="shared" si="4"/>
        <v>98.399999999999991</v>
      </c>
      <c r="O23" s="56">
        <f t="shared" si="4"/>
        <v>0</v>
      </c>
      <c r="P23" s="56">
        <f t="shared" si="4"/>
        <v>0</v>
      </c>
      <c r="Q23" s="56">
        <f t="shared" si="3"/>
        <v>196.39999999999998</v>
      </c>
      <c r="R23" s="736"/>
      <c r="S23" s="737"/>
    </row>
    <row r="24" spans="2:19" ht="15" customHeight="1" thickBot="1" x14ac:dyDescent="0.25">
      <c r="B24" s="725"/>
      <c r="C24" s="174">
        <v>0.6</v>
      </c>
      <c r="D24" s="56">
        <v>134</v>
      </c>
      <c r="E24" s="56">
        <v>97</v>
      </c>
      <c r="F24" s="56">
        <v>7</v>
      </c>
      <c r="G24" s="56">
        <f t="shared" si="0"/>
        <v>238</v>
      </c>
      <c r="H24" s="736"/>
      <c r="I24" s="737"/>
      <c r="J24" s="201"/>
      <c r="K24" s="744" t="s">
        <v>405</v>
      </c>
      <c r="L24" s="138" t="s">
        <v>398</v>
      </c>
      <c r="M24" s="55">
        <f>M12+5</f>
        <v>232</v>
      </c>
      <c r="N24" s="55">
        <f>N12</f>
        <v>164</v>
      </c>
      <c r="O24" s="55">
        <f>O12</f>
        <v>11</v>
      </c>
      <c r="P24" s="55">
        <f>P12</f>
        <v>0</v>
      </c>
      <c r="Q24" s="139">
        <f t="shared" si="3"/>
        <v>407</v>
      </c>
      <c r="R24" s="736"/>
      <c r="S24" s="737"/>
    </row>
    <row r="25" spans="2:19" ht="15" customHeight="1" x14ac:dyDescent="0.2">
      <c r="B25" s="723" t="s">
        <v>406</v>
      </c>
      <c r="C25" s="171" t="s">
        <v>398</v>
      </c>
      <c r="D25" s="54">
        <v>227</v>
      </c>
      <c r="E25" s="54">
        <v>164</v>
      </c>
      <c r="F25" s="54">
        <v>11</v>
      </c>
      <c r="G25" s="172">
        <f t="shared" si="0"/>
        <v>402</v>
      </c>
      <c r="H25" s="736"/>
      <c r="I25" s="737"/>
      <c r="J25" s="201"/>
      <c r="K25" s="745"/>
      <c r="L25" s="140" t="s">
        <v>403</v>
      </c>
      <c r="M25" s="56">
        <v>91</v>
      </c>
      <c r="N25" s="56">
        <v>18</v>
      </c>
      <c r="O25" s="56">
        <v>5</v>
      </c>
      <c r="P25" s="56">
        <v>0</v>
      </c>
      <c r="Q25" s="56">
        <f t="shared" si="3"/>
        <v>114</v>
      </c>
      <c r="R25" s="736"/>
      <c r="S25" s="737"/>
    </row>
    <row r="26" spans="2:19" x14ac:dyDescent="0.2">
      <c r="B26" s="724"/>
      <c r="C26" s="173" t="s">
        <v>403</v>
      </c>
      <c r="D26" s="56">
        <v>1</v>
      </c>
      <c r="E26" s="56">
        <v>1</v>
      </c>
      <c r="F26" s="56">
        <v>0</v>
      </c>
      <c r="G26" s="56">
        <f t="shared" si="0"/>
        <v>2</v>
      </c>
      <c r="H26" s="736"/>
      <c r="I26" s="737"/>
      <c r="J26" s="201"/>
      <c r="K26" s="746"/>
      <c r="L26" s="142">
        <v>0.6</v>
      </c>
      <c r="M26" s="56">
        <v>43</v>
      </c>
      <c r="N26" s="56">
        <v>4</v>
      </c>
      <c r="O26" s="56">
        <v>6</v>
      </c>
      <c r="P26" s="56">
        <v>0</v>
      </c>
      <c r="Q26" s="56">
        <f t="shared" si="3"/>
        <v>53</v>
      </c>
      <c r="R26" s="736"/>
      <c r="S26" s="737"/>
    </row>
    <row r="27" spans="2:19" ht="18" customHeight="1" thickBot="1" x14ac:dyDescent="0.25">
      <c r="B27" s="725"/>
      <c r="C27" s="174">
        <v>0.6</v>
      </c>
      <c r="D27" s="56">
        <v>2</v>
      </c>
      <c r="E27" s="56">
        <v>1</v>
      </c>
      <c r="F27" s="56">
        <v>0</v>
      </c>
      <c r="G27" s="56">
        <f t="shared" si="0"/>
        <v>3</v>
      </c>
      <c r="H27" s="736"/>
      <c r="I27" s="737"/>
      <c r="J27" s="201"/>
      <c r="K27" s="744" t="s">
        <v>407</v>
      </c>
      <c r="L27" s="138" t="s">
        <v>398</v>
      </c>
      <c r="M27" s="55">
        <f>M21</f>
        <v>227</v>
      </c>
      <c r="N27" s="55">
        <f>N21+4</f>
        <v>168</v>
      </c>
      <c r="O27" s="55">
        <f>O21</f>
        <v>11</v>
      </c>
      <c r="P27" s="55">
        <f>P21</f>
        <v>0</v>
      </c>
      <c r="Q27" s="139">
        <f t="shared" si="3"/>
        <v>406</v>
      </c>
      <c r="R27" s="736"/>
      <c r="S27" s="737"/>
    </row>
    <row r="28" spans="2:19" ht="15" customHeight="1" x14ac:dyDescent="0.2">
      <c r="B28" s="723" t="s">
        <v>740</v>
      </c>
      <c r="C28" s="171" t="s">
        <v>398</v>
      </c>
      <c r="D28" s="54">
        <v>227</v>
      </c>
      <c r="E28" s="54">
        <v>164</v>
      </c>
      <c r="F28" s="54">
        <v>11</v>
      </c>
      <c r="G28" s="172">
        <f t="shared" si="0"/>
        <v>402</v>
      </c>
      <c r="H28" s="736"/>
      <c r="I28" s="737"/>
      <c r="J28" s="201"/>
      <c r="K28" s="745"/>
      <c r="L28" s="140" t="s">
        <v>403</v>
      </c>
      <c r="M28" s="56">
        <v>91</v>
      </c>
      <c r="N28" s="56">
        <v>18</v>
      </c>
      <c r="O28" s="56">
        <v>5</v>
      </c>
      <c r="P28" s="56">
        <v>0</v>
      </c>
      <c r="Q28" s="56">
        <f t="shared" si="3"/>
        <v>114</v>
      </c>
      <c r="R28" s="736"/>
      <c r="S28" s="737"/>
    </row>
    <row r="29" spans="2:19" x14ac:dyDescent="0.2">
      <c r="B29" s="724"/>
      <c r="C29" s="173" t="s">
        <v>403</v>
      </c>
      <c r="D29" s="56">
        <v>4</v>
      </c>
      <c r="E29" s="56">
        <v>2</v>
      </c>
      <c r="F29" s="56">
        <v>0</v>
      </c>
      <c r="G29" s="56">
        <f t="shared" si="0"/>
        <v>6</v>
      </c>
      <c r="H29" s="736" t="s">
        <v>409</v>
      </c>
      <c r="I29" s="737"/>
      <c r="J29" s="201"/>
      <c r="K29" s="746"/>
      <c r="L29" s="142">
        <v>0.6</v>
      </c>
      <c r="M29" s="56">
        <v>43</v>
      </c>
      <c r="N29" s="56">
        <v>4</v>
      </c>
      <c r="O29" s="56">
        <v>6</v>
      </c>
      <c r="P29" s="56">
        <v>0</v>
      </c>
      <c r="Q29" s="56">
        <f>SUM(M29:P29)</f>
        <v>53</v>
      </c>
      <c r="R29" s="736"/>
      <c r="S29" s="737"/>
    </row>
    <row r="30" spans="2:19" ht="15" customHeight="1" thickBot="1" x14ac:dyDescent="0.25">
      <c r="B30" s="725"/>
      <c r="C30" s="174" t="s">
        <v>735</v>
      </c>
      <c r="D30" s="57">
        <v>5</v>
      </c>
      <c r="E30" s="57">
        <v>4</v>
      </c>
      <c r="F30" s="57">
        <v>0</v>
      </c>
      <c r="G30" s="57">
        <f t="shared" si="0"/>
        <v>9</v>
      </c>
      <c r="H30" s="738"/>
      <c r="I30" s="739"/>
      <c r="J30" s="201"/>
      <c r="K30" s="744" t="s">
        <v>408</v>
      </c>
      <c r="L30" s="138" t="s">
        <v>398</v>
      </c>
      <c r="M30" s="55">
        <f>M24</f>
        <v>232</v>
      </c>
      <c r="N30" s="55">
        <f>N24</f>
        <v>164</v>
      </c>
      <c r="O30" s="55">
        <f>O24</f>
        <v>11</v>
      </c>
      <c r="P30" s="55">
        <f>P24</f>
        <v>0</v>
      </c>
      <c r="Q30" s="139">
        <f t="shared" ref="Q30:Q50" si="5">SUM(M30:P30)</f>
        <v>407</v>
      </c>
      <c r="R30" s="736"/>
      <c r="S30" s="737"/>
    </row>
    <row r="31" spans="2:19" ht="15" customHeight="1" x14ac:dyDescent="0.2">
      <c r="B31" s="723" t="s">
        <v>410</v>
      </c>
      <c r="C31" s="171" t="s">
        <v>398</v>
      </c>
      <c r="D31" s="54">
        <v>227</v>
      </c>
      <c r="E31" s="54">
        <v>164</v>
      </c>
      <c r="F31" s="54">
        <v>11</v>
      </c>
      <c r="G31" s="172">
        <f t="shared" si="0"/>
        <v>402</v>
      </c>
      <c r="H31" s="726"/>
      <c r="I31" s="727"/>
      <c r="J31" s="201"/>
      <c r="K31" s="745"/>
      <c r="L31" s="140" t="s">
        <v>403</v>
      </c>
      <c r="M31" s="56">
        <v>1</v>
      </c>
      <c r="N31" s="56">
        <f>N25-N28</f>
        <v>0</v>
      </c>
      <c r="O31" s="56">
        <f>O25-O28</f>
        <v>0</v>
      </c>
      <c r="P31" s="56">
        <v>0</v>
      </c>
      <c r="Q31" s="56">
        <f t="shared" si="5"/>
        <v>1</v>
      </c>
      <c r="R31" s="747"/>
      <c r="S31" s="748"/>
    </row>
    <row r="32" spans="2:19" x14ac:dyDescent="0.2">
      <c r="B32" s="724"/>
      <c r="C32" s="173" t="s">
        <v>403</v>
      </c>
      <c r="D32" s="56">
        <v>90</v>
      </c>
      <c r="E32" s="56">
        <v>65</v>
      </c>
      <c r="F32" s="56">
        <v>4</v>
      </c>
      <c r="G32" s="56">
        <f t="shared" si="0"/>
        <v>159</v>
      </c>
      <c r="H32" s="736"/>
      <c r="I32" s="737"/>
      <c r="J32" s="201"/>
      <c r="K32" s="746"/>
      <c r="L32" s="142">
        <v>0.6</v>
      </c>
      <c r="M32" s="56">
        <f>M26-M29</f>
        <v>0</v>
      </c>
      <c r="N32" s="56">
        <f>N26-N29</f>
        <v>0</v>
      </c>
      <c r="O32" s="56">
        <f>O26-O29</f>
        <v>0</v>
      </c>
      <c r="P32" s="56">
        <v>0</v>
      </c>
      <c r="Q32" s="56">
        <f t="shared" si="5"/>
        <v>0</v>
      </c>
      <c r="R32" s="736"/>
      <c r="S32" s="737"/>
    </row>
    <row r="33" spans="2:19" ht="15.75" customHeight="1" thickBot="1" x14ac:dyDescent="0.25">
      <c r="B33" s="725"/>
      <c r="C33" s="174">
        <v>0.6</v>
      </c>
      <c r="D33" s="56">
        <v>134</v>
      </c>
      <c r="E33" s="56">
        <v>97</v>
      </c>
      <c r="F33" s="56">
        <v>7</v>
      </c>
      <c r="G33" s="56">
        <f t="shared" si="0"/>
        <v>238</v>
      </c>
      <c r="H33" s="736"/>
      <c r="I33" s="737"/>
      <c r="J33" s="201"/>
      <c r="K33" s="744" t="s">
        <v>411</v>
      </c>
      <c r="L33" s="138" t="s">
        <v>398</v>
      </c>
      <c r="M33" s="55">
        <f>M12</f>
        <v>227</v>
      </c>
      <c r="N33" s="55">
        <f>N12</f>
        <v>164</v>
      </c>
      <c r="O33" s="55">
        <f>O12</f>
        <v>11</v>
      </c>
      <c r="P33" s="55">
        <f>P12</f>
        <v>0</v>
      </c>
      <c r="Q33" s="139">
        <f t="shared" si="5"/>
        <v>402</v>
      </c>
      <c r="R33" s="749"/>
      <c r="S33" s="750"/>
    </row>
    <row r="34" spans="2:19" ht="15" customHeight="1" x14ac:dyDescent="0.2">
      <c r="B34" s="723" t="s">
        <v>741</v>
      </c>
      <c r="C34" s="171" t="s">
        <v>398</v>
      </c>
      <c r="D34" s="54">
        <v>227</v>
      </c>
      <c r="E34" s="54">
        <v>164</v>
      </c>
      <c r="F34" s="54">
        <v>11</v>
      </c>
      <c r="G34" s="172">
        <f t="shared" si="0"/>
        <v>402</v>
      </c>
      <c r="H34" s="736"/>
      <c r="I34" s="737"/>
      <c r="J34" s="201"/>
      <c r="K34" s="745"/>
      <c r="L34" s="140" t="s">
        <v>403</v>
      </c>
      <c r="M34" s="56">
        <v>1</v>
      </c>
      <c r="N34" s="56">
        <v>0</v>
      </c>
      <c r="O34" s="56">
        <f>O19-O28</f>
        <v>0</v>
      </c>
      <c r="P34" s="56">
        <v>0</v>
      </c>
      <c r="Q34" s="56">
        <f t="shared" si="5"/>
        <v>1</v>
      </c>
      <c r="R34" s="736"/>
      <c r="S34" s="737"/>
    </row>
    <row r="35" spans="2:19" x14ac:dyDescent="0.2">
      <c r="B35" s="724"/>
      <c r="C35" s="173" t="s">
        <v>403</v>
      </c>
      <c r="D35" s="56">
        <v>89</v>
      </c>
      <c r="E35" s="56">
        <v>63</v>
      </c>
      <c r="F35" s="56">
        <v>4</v>
      </c>
      <c r="G35" s="56">
        <f t="shared" si="0"/>
        <v>156</v>
      </c>
      <c r="H35" s="736"/>
      <c r="I35" s="737"/>
      <c r="J35" s="201"/>
      <c r="K35" s="746"/>
      <c r="L35" s="142">
        <v>0.6</v>
      </c>
      <c r="M35" s="56">
        <v>0</v>
      </c>
      <c r="N35" s="56">
        <v>0</v>
      </c>
      <c r="O35" s="56">
        <f>O20-O29</f>
        <v>0</v>
      </c>
      <c r="P35" s="56">
        <v>0</v>
      </c>
      <c r="Q35" s="56">
        <f>SUM(M35:P35)</f>
        <v>0</v>
      </c>
      <c r="R35" s="736"/>
      <c r="S35" s="737"/>
    </row>
    <row r="36" spans="2:19" ht="17.25" customHeight="1" thickBot="1" x14ac:dyDescent="0.25">
      <c r="B36" s="725"/>
      <c r="C36" s="174">
        <v>0.6</v>
      </c>
      <c r="D36" s="56">
        <v>133</v>
      </c>
      <c r="E36" s="56">
        <v>94</v>
      </c>
      <c r="F36" s="56">
        <v>6</v>
      </c>
      <c r="G36" s="56">
        <f t="shared" si="0"/>
        <v>233</v>
      </c>
      <c r="H36" s="736"/>
      <c r="I36" s="737"/>
      <c r="J36" s="201"/>
      <c r="K36" s="744" t="s">
        <v>412</v>
      </c>
      <c r="L36" s="138" t="s">
        <v>398</v>
      </c>
      <c r="M36" s="55">
        <f>M37+M38</f>
        <v>219</v>
      </c>
      <c r="N36" s="55">
        <f>N37+N38</f>
        <v>132</v>
      </c>
      <c r="O36" s="55">
        <f>O37+O38</f>
        <v>4</v>
      </c>
      <c r="P36" s="55">
        <v>0</v>
      </c>
      <c r="Q36" s="139">
        <f t="shared" si="5"/>
        <v>355</v>
      </c>
      <c r="R36" s="747" t="s">
        <v>430</v>
      </c>
      <c r="S36" s="748"/>
    </row>
    <row r="37" spans="2:19" ht="13.5" customHeight="1" x14ac:dyDescent="0.2">
      <c r="B37" s="723" t="s">
        <v>413</v>
      </c>
      <c r="C37" s="171" t="s">
        <v>398</v>
      </c>
      <c r="D37" s="54">
        <v>227</v>
      </c>
      <c r="E37" s="54">
        <v>164</v>
      </c>
      <c r="F37" s="54">
        <v>11</v>
      </c>
      <c r="G37" s="172">
        <f t="shared" si="0"/>
        <v>402</v>
      </c>
      <c r="H37" s="736"/>
      <c r="I37" s="737"/>
      <c r="J37" s="201"/>
      <c r="K37" s="745"/>
      <c r="L37" s="140" t="s">
        <v>403</v>
      </c>
      <c r="M37" s="56">
        <v>88</v>
      </c>
      <c r="N37" s="56">
        <v>53</v>
      </c>
      <c r="O37" s="56">
        <v>2</v>
      </c>
      <c r="P37" s="56">
        <v>1</v>
      </c>
      <c r="Q37" s="56">
        <f t="shared" si="5"/>
        <v>144</v>
      </c>
      <c r="R37" s="747"/>
      <c r="S37" s="748"/>
    </row>
    <row r="38" spans="2:19" x14ac:dyDescent="0.2">
      <c r="B38" s="724"/>
      <c r="C38" s="173" t="s">
        <v>403</v>
      </c>
      <c r="D38" s="56">
        <v>1</v>
      </c>
      <c r="E38" s="56">
        <v>2</v>
      </c>
      <c r="F38" s="56">
        <v>0</v>
      </c>
      <c r="G38" s="56">
        <f t="shared" si="0"/>
        <v>3</v>
      </c>
      <c r="H38" s="736"/>
      <c r="I38" s="737"/>
      <c r="J38" s="201"/>
      <c r="K38" s="746"/>
      <c r="L38" s="142">
        <v>0.6</v>
      </c>
      <c r="M38" s="56">
        <v>131</v>
      </c>
      <c r="N38" s="56">
        <v>79</v>
      </c>
      <c r="O38" s="56">
        <v>2</v>
      </c>
      <c r="P38" s="56">
        <v>2</v>
      </c>
      <c r="Q38" s="56">
        <f t="shared" si="5"/>
        <v>214</v>
      </c>
      <c r="R38" s="747"/>
      <c r="S38" s="748"/>
    </row>
    <row r="39" spans="2:19" ht="14.25" customHeight="1" thickBot="1" x14ac:dyDescent="0.25">
      <c r="B39" s="725"/>
      <c r="C39" s="174">
        <v>0.6</v>
      </c>
      <c r="D39" s="56">
        <v>1</v>
      </c>
      <c r="E39" s="56">
        <v>3</v>
      </c>
      <c r="F39" s="56">
        <v>1</v>
      </c>
      <c r="G39" s="56">
        <f t="shared" si="0"/>
        <v>5</v>
      </c>
      <c r="H39" s="736"/>
      <c r="I39" s="737"/>
      <c r="J39" s="201"/>
      <c r="K39" s="744" t="s">
        <v>414</v>
      </c>
      <c r="L39" s="138" t="s">
        <v>398</v>
      </c>
      <c r="M39" s="55">
        <f>+M40+M41</f>
        <v>163</v>
      </c>
      <c r="N39" s="55">
        <f>N40+N41</f>
        <v>67</v>
      </c>
      <c r="O39" s="55">
        <f>O40+O41</f>
        <v>2</v>
      </c>
      <c r="P39" s="55">
        <v>0</v>
      </c>
      <c r="Q39" s="139">
        <f t="shared" si="5"/>
        <v>232</v>
      </c>
      <c r="R39" s="747" t="s">
        <v>430</v>
      </c>
      <c r="S39" s="748"/>
    </row>
    <row r="40" spans="2:19" ht="13.5" customHeight="1" x14ac:dyDescent="0.2">
      <c r="B40" s="723" t="s">
        <v>742</v>
      </c>
      <c r="C40" s="171" t="s">
        <v>398</v>
      </c>
      <c r="D40" s="54">
        <v>227</v>
      </c>
      <c r="E40" s="54">
        <v>164</v>
      </c>
      <c r="F40" s="54">
        <v>11</v>
      </c>
      <c r="G40" s="172">
        <f t="shared" si="0"/>
        <v>402</v>
      </c>
      <c r="H40" s="736"/>
      <c r="I40" s="737"/>
      <c r="J40" s="201"/>
      <c r="K40" s="745"/>
      <c r="L40" s="140" t="s">
        <v>403</v>
      </c>
      <c r="M40" s="56">
        <v>65</v>
      </c>
      <c r="N40" s="56">
        <v>27</v>
      </c>
      <c r="O40" s="56">
        <v>0.8</v>
      </c>
      <c r="P40" s="56">
        <v>0</v>
      </c>
      <c r="Q40" s="56">
        <f t="shared" si="5"/>
        <v>92.8</v>
      </c>
      <c r="R40" s="747"/>
      <c r="S40" s="748"/>
    </row>
    <row r="41" spans="2:19" x14ac:dyDescent="0.2">
      <c r="B41" s="724"/>
      <c r="C41" s="173" t="s">
        <v>403</v>
      </c>
      <c r="D41" s="56">
        <v>2</v>
      </c>
      <c r="E41" s="56">
        <v>2</v>
      </c>
      <c r="F41" s="56">
        <v>0</v>
      </c>
      <c r="G41" s="56">
        <v>0</v>
      </c>
      <c r="H41" s="736" t="s">
        <v>416</v>
      </c>
      <c r="I41" s="737"/>
      <c r="J41" s="201"/>
      <c r="K41" s="746"/>
      <c r="L41" s="144">
        <v>0.6</v>
      </c>
      <c r="M41" s="56">
        <v>98</v>
      </c>
      <c r="N41" s="58">
        <v>40</v>
      </c>
      <c r="O41" s="58">
        <v>1.2</v>
      </c>
      <c r="P41" s="58">
        <v>0</v>
      </c>
      <c r="Q41" s="58">
        <f t="shared" si="5"/>
        <v>139.19999999999999</v>
      </c>
      <c r="R41" s="747"/>
      <c r="S41" s="748"/>
    </row>
    <row r="42" spans="2:19" ht="17.25" customHeight="1" thickBot="1" x14ac:dyDescent="0.25">
      <c r="B42" s="751"/>
      <c r="C42" s="176">
        <v>0.6</v>
      </c>
      <c r="D42" s="57">
        <v>4</v>
      </c>
      <c r="E42" s="57">
        <v>3</v>
      </c>
      <c r="F42" s="57">
        <v>0</v>
      </c>
      <c r="G42" s="57">
        <f t="shared" ref="G42" si="6">+D42+E42+F42</f>
        <v>7</v>
      </c>
      <c r="H42" s="738"/>
      <c r="I42" s="739"/>
      <c r="J42" s="201"/>
      <c r="K42" s="744" t="s">
        <v>415</v>
      </c>
      <c r="L42" s="138" t="s">
        <v>398</v>
      </c>
      <c r="M42" s="55">
        <f>+M43+M44</f>
        <v>75</v>
      </c>
      <c r="N42" s="55">
        <f>N43+N44</f>
        <v>47</v>
      </c>
      <c r="O42" s="55">
        <f>O43+O44</f>
        <v>0</v>
      </c>
      <c r="P42" s="55">
        <v>0</v>
      </c>
      <c r="Q42" s="139">
        <f t="shared" si="5"/>
        <v>122</v>
      </c>
      <c r="R42" s="747" t="s">
        <v>430</v>
      </c>
      <c r="S42" s="748"/>
    </row>
    <row r="43" spans="2:19" ht="15" customHeight="1" x14ac:dyDescent="0.2">
      <c r="B43" s="53"/>
      <c r="K43" s="745"/>
      <c r="L43" s="140" t="s">
        <v>403</v>
      </c>
      <c r="M43" s="56">
        <v>30</v>
      </c>
      <c r="N43" s="56">
        <v>19</v>
      </c>
      <c r="O43" s="56">
        <v>0</v>
      </c>
      <c r="P43" s="56">
        <v>0</v>
      </c>
      <c r="Q43" s="56">
        <f t="shared" si="5"/>
        <v>49</v>
      </c>
      <c r="R43" s="747"/>
      <c r="S43" s="748"/>
    </row>
    <row r="44" spans="2:19" ht="15.75" customHeight="1" x14ac:dyDescent="0.2">
      <c r="B44" s="53"/>
      <c r="K44" s="746"/>
      <c r="L44" s="144">
        <v>0.6</v>
      </c>
      <c r="M44" s="58">
        <v>45</v>
      </c>
      <c r="N44" s="58">
        <v>28</v>
      </c>
      <c r="O44" s="58">
        <v>0</v>
      </c>
      <c r="P44" s="58">
        <v>0</v>
      </c>
      <c r="Q44" s="58">
        <f t="shared" si="5"/>
        <v>73</v>
      </c>
      <c r="R44" s="747"/>
      <c r="S44" s="748"/>
    </row>
    <row r="45" spans="2:19" ht="27" customHeight="1" x14ac:dyDescent="0.2">
      <c r="B45" s="753" t="s">
        <v>894</v>
      </c>
      <c r="C45" s="753"/>
      <c r="D45" s="753"/>
      <c r="E45" s="753"/>
      <c r="F45" s="753"/>
      <c r="G45" s="753"/>
      <c r="H45" s="753"/>
      <c r="I45" s="753"/>
      <c r="J45" s="205"/>
      <c r="K45" s="744" t="s">
        <v>417</v>
      </c>
      <c r="L45" s="138" t="s">
        <v>398</v>
      </c>
      <c r="M45" s="55">
        <f>+M46+M47</f>
        <v>87</v>
      </c>
      <c r="N45" s="55">
        <f>N46+N47</f>
        <v>26</v>
      </c>
      <c r="O45" s="55">
        <f>O46+O47</f>
        <v>3.2</v>
      </c>
      <c r="P45" s="55">
        <v>0</v>
      </c>
      <c r="Q45" s="139">
        <f t="shared" si="5"/>
        <v>116.2</v>
      </c>
      <c r="R45" s="747" t="s">
        <v>430</v>
      </c>
      <c r="S45" s="748"/>
    </row>
    <row r="46" spans="2:19" x14ac:dyDescent="0.2">
      <c r="B46" s="53"/>
      <c r="K46" s="745"/>
      <c r="L46" s="140" t="s">
        <v>403</v>
      </c>
      <c r="M46" s="56">
        <v>35</v>
      </c>
      <c r="N46" s="56">
        <v>10</v>
      </c>
      <c r="O46" s="56">
        <v>1.2</v>
      </c>
      <c r="P46" s="56">
        <v>1</v>
      </c>
      <c r="Q46" s="56">
        <f t="shared" si="5"/>
        <v>47.2</v>
      </c>
      <c r="R46" s="747"/>
      <c r="S46" s="748"/>
    </row>
    <row r="47" spans="2:19" x14ac:dyDescent="0.2">
      <c r="B47" s="53"/>
      <c r="K47" s="746"/>
      <c r="L47" s="144">
        <v>0.6</v>
      </c>
      <c r="M47" s="58">
        <v>52</v>
      </c>
      <c r="N47" s="58">
        <v>16</v>
      </c>
      <c r="O47" s="58">
        <v>2</v>
      </c>
      <c r="P47" s="58">
        <v>2</v>
      </c>
      <c r="Q47" s="58">
        <f t="shared" si="5"/>
        <v>72</v>
      </c>
      <c r="R47" s="747"/>
      <c r="S47" s="748"/>
    </row>
    <row r="48" spans="2:19" ht="24.75" customHeight="1" x14ac:dyDescent="0.2">
      <c r="B48" s="53"/>
      <c r="K48" s="744" t="s">
        <v>687</v>
      </c>
      <c r="L48" s="138" t="s">
        <v>398</v>
      </c>
      <c r="M48" s="55">
        <f>+M49+M50</f>
        <v>228</v>
      </c>
      <c r="N48" s="55">
        <f>N49+N50</f>
        <v>100</v>
      </c>
      <c r="O48" s="55">
        <f>O49+O50</f>
        <v>12</v>
      </c>
      <c r="P48" s="55">
        <f>P12</f>
        <v>0</v>
      </c>
      <c r="Q48" s="139">
        <f t="shared" si="5"/>
        <v>340</v>
      </c>
      <c r="R48" s="747" t="s">
        <v>430</v>
      </c>
      <c r="S48" s="748"/>
    </row>
    <row r="49" spans="2:19" ht="45.75" customHeight="1" x14ac:dyDescent="0.2">
      <c r="B49" s="53"/>
      <c r="K49" s="745"/>
      <c r="L49" s="140" t="s">
        <v>403</v>
      </c>
      <c r="M49" s="56">
        <v>91</v>
      </c>
      <c r="N49" s="56">
        <v>40</v>
      </c>
      <c r="O49" s="56">
        <v>5</v>
      </c>
      <c r="P49" s="56">
        <v>0</v>
      </c>
      <c r="Q49" s="56">
        <f t="shared" si="5"/>
        <v>136</v>
      </c>
      <c r="R49" s="754"/>
      <c r="S49" s="755"/>
    </row>
    <row r="50" spans="2:19" x14ac:dyDescent="0.2">
      <c r="B50" s="53"/>
      <c r="K50" s="746"/>
      <c r="L50" s="144">
        <v>0.6</v>
      </c>
      <c r="M50" s="58">
        <v>137</v>
      </c>
      <c r="N50" s="58">
        <v>60</v>
      </c>
      <c r="O50" s="58">
        <v>7</v>
      </c>
      <c r="P50" s="58">
        <v>0</v>
      </c>
      <c r="Q50" s="58">
        <f t="shared" si="5"/>
        <v>204</v>
      </c>
      <c r="R50" s="747"/>
      <c r="S50" s="748"/>
    </row>
    <row r="51" spans="2:19" ht="27" customHeight="1" x14ac:dyDescent="0.2">
      <c r="B51" s="53"/>
      <c r="K51" s="744" t="s">
        <v>418</v>
      </c>
      <c r="L51" s="138" t="s">
        <v>398</v>
      </c>
      <c r="M51" s="55">
        <f>+M52+M53</f>
        <v>325</v>
      </c>
      <c r="N51" s="55">
        <f>N52+N53</f>
        <v>140</v>
      </c>
      <c r="O51" s="55">
        <f>O52+O53</f>
        <v>5</v>
      </c>
      <c r="P51" s="55">
        <f>P39+P42+P45</f>
        <v>0</v>
      </c>
      <c r="Q51" s="139">
        <f t="shared" ref="Q51:Q56" si="7">SUM(M51:P51)</f>
        <v>470</v>
      </c>
      <c r="R51" s="747" t="s">
        <v>430</v>
      </c>
      <c r="S51" s="748"/>
    </row>
    <row r="52" spans="2:19" x14ac:dyDescent="0.2">
      <c r="B52" s="53"/>
      <c r="K52" s="745"/>
      <c r="L52" s="140" t="s">
        <v>403</v>
      </c>
      <c r="M52" s="56">
        <v>130</v>
      </c>
      <c r="N52" s="56">
        <v>56</v>
      </c>
      <c r="O52" s="56">
        <v>2</v>
      </c>
      <c r="P52" s="56">
        <v>2</v>
      </c>
      <c r="Q52" s="56">
        <f t="shared" si="7"/>
        <v>190</v>
      </c>
      <c r="R52" s="747"/>
      <c r="S52" s="748"/>
    </row>
    <row r="53" spans="2:19" x14ac:dyDescent="0.2">
      <c r="B53" s="53"/>
      <c r="K53" s="746"/>
      <c r="L53" s="144">
        <v>0.6</v>
      </c>
      <c r="M53" s="58">
        <v>195</v>
      </c>
      <c r="N53" s="58">
        <v>84</v>
      </c>
      <c r="O53" s="58">
        <v>3</v>
      </c>
      <c r="P53" s="58">
        <f>P41+P44+P47</f>
        <v>2</v>
      </c>
      <c r="Q53" s="58">
        <f t="shared" si="7"/>
        <v>284</v>
      </c>
      <c r="R53" s="747"/>
      <c r="S53" s="748"/>
    </row>
    <row r="54" spans="2:19" ht="21" customHeight="1" x14ac:dyDescent="0.2">
      <c r="B54" s="53"/>
      <c r="K54" s="744" t="s">
        <v>419</v>
      </c>
      <c r="L54" s="138" t="s">
        <v>398</v>
      </c>
      <c r="M54" s="55">
        <f>M39+M42+M45</f>
        <v>325</v>
      </c>
      <c r="N54" s="55">
        <f>N12</f>
        <v>164</v>
      </c>
      <c r="O54" s="55">
        <f>O12</f>
        <v>11</v>
      </c>
      <c r="P54" s="55">
        <f>P12</f>
        <v>0</v>
      </c>
      <c r="Q54" s="139">
        <f t="shared" si="7"/>
        <v>500</v>
      </c>
      <c r="R54" s="747" t="s">
        <v>430</v>
      </c>
      <c r="S54" s="748"/>
    </row>
    <row r="55" spans="2:19" ht="15.75" customHeight="1" x14ac:dyDescent="0.2">
      <c r="B55" s="53"/>
      <c r="K55" s="745"/>
      <c r="L55" s="140" t="s">
        <v>403</v>
      </c>
      <c r="M55" s="58">
        <v>0</v>
      </c>
      <c r="N55" s="56">
        <v>0</v>
      </c>
      <c r="O55" s="56">
        <v>0</v>
      </c>
      <c r="P55" s="56">
        <v>0</v>
      </c>
      <c r="Q55" s="56">
        <f t="shared" si="7"/>
        <v>0</v>
      </c>
      <c r="R55" s="736"/>
      <c r="S55" s="737"/>
    </row>
    <row r="56" spans="2:19" ht="13.5" thickBot="1" x14ac:dyDescent="0.25">
      <c r="B56" s="53"/>
      <c r="K56" s="752"/>
      <c r="L56" s="145">
        <v>0.6</v>
      </c>
      <c r="M56" s="57">
        <v>0</v>
      </c>
      <c r="N56" s="57">
        <v>0</v>
      </c>
      <c r="O56" s="57">
        <v>0</v>
      </c>
      <c r="P56" s="57">
        <v>0</v>
      </c>
      <c r="Q56" s="57">
        <f t="shared" si="7"/>
        <v>0</v>
      </c>
      <c r="R56" s="738"/>
      <c r="S56" s="739"/>
    </row>
    <row r="57" spans="2:19" ht="12.75" customHeight="1" x14ac:dyDescent="0.2">
      <c r="B57" s="53"/>
    </row>
    <row r="58" spans="2:19" x14ac:dyDescent="0.2">
      <c r="B58" s="53"/>
      <c r="K58" s="53" t="s">
        <v>689</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D6EAA193-DE7E-405C-A1F5-E23E2CEB062A}">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299"/>
  <sheetViews>
    <sheetView showGridLines="0" zoomScale="50" zoomScaleNormal="50" zoomScalePageLayoutView="95" workbookViewId="0">
      <pane xSplit="1" topLeftCell="B1" activePane="topRight" state="frozen"/>
      <selection pane="topRight" activeCell="J19" sqref="J19:K19"/>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87"/>
      <c r="C1" s="288"/>
      <c r="D1" s="288"/>
      <c r="E1" s="288"/>
      <c r="F1" s="288"/>
      <c r="G1" s="288"/>
      <c r="H1" s="288"/>
      <c r="I1" s="288"/>
      <c r="J1" s="288"/>
      <c r="K1" s="288"/>
      <c r="L1" s="288"/>
      <c r="M1" s="288"/>
      <c r="N1" s="288"/>
      <c r="O1" s="288"/>
      <c r="P1" s="288"/>
      <c r="Q1" s="288"/>
      <c r="R1" s="288"/>
      <c r="S1" s="288"/>
      <c r="T1" s="288"/>
      <c r="U1" s="289"/>
    </row>
    <row r="2" spans="1:21" ht="25.5" customHeight="1" x14ac:dyDescent="0.2">
      <c r="B2" s="756" t="s">
        <v>136</v>
      </c>
      <c r="C2" s="757"/>
      <c r="D2" s="757"/>
      <c r="E2" s="757"/>
      <c r="F2" s="757"/>
      <c r="G2" s="757"/>
      <c r="H2" s="757"/>
      <c r="I2" s="757"/>
      <c r="J2" s="757"/>
      <c r="K2" s="757"/>
      <c r="L2" s="757"/>
      <c r="M2" s="757"/>
      <c r="N2" s="757"/>
      <c r="O2" s="757"/>
      <c r="P2" s="757"/>
      <c r="Q2" s="757"/>
      <c r="R2" s="757"/>
      <c r="S2" s="757"/>
      <c r="T2" s="757"/>
      <c r="U2" s="758"/>
    </row>
    <row r="3" spans="1:21" ht="21.75" customHeight="1" x14ac:dyDescent="0.2">
      <c r="A3" s="1" t="s">
        <v>674</v>
      </c>
      <c r="B3" s="759" t="s">
        <v>137</v>
      </c>
      <c r="C3" s="760"/>
      <c r="D3" s="760"/>
      <c r="E3" s="760"/>
      <c r="F3" s="760"/>
      <c r="G3" s="760"/>
      <c r="H3" s="760"/>
      <c r="I3" s="760"/>
      <c r="J3" s="760"/>
      <c r="K3" s="760"/>
      <c r="L3" s="760"/>
      <c r="M3" s="760"/>
      <c r="N3" s="760"/>
      <c r="O3" s="760"/>
      <c r="P3" s="760"/>
      <c r="Q3" s="760"/>
      <c r="R3" s="760"/>
      <c r="S3" s="760"/>
      <c r="T3" s="760"/>
      <c r="U3" s="761"/>
    </row>
    <row r="4" spans="1:21" ht="21" customHeight="1" x14ac:dyDescent="0.2">
      <c r="B4" s="762" t="s">
        <v>138</v>
      </c>
      <c r="C4" s="762"/>
      <c r="D4" s="763" t="s">
        <v>139</v>
      </c>
      <c r="E4" s="763"/>
      <c r="F4" s="764" t="s">
        <v>140</v>
      </c>
      <c r="G4" s="766" t="s">
        <v>141</v>
      </c>
      <c r="H4" s="766"/>
      <c r="I4" s="766"/>
      <c r="J4" s="766"/>
      <c r="K4" s="766"/>
      <c r="L4" s="767"/>
      <c r="M4" s="768"/>
      <c r="N4" s="767" t="s">
        <v>142</v>
      </c>
      <c r="O4" s="769"/>
      <c r="P4" s="769"/>
      <c r="Q4" s="769"/>
      <c r="R4" s="768"/>
      <c r="S4" s="770" t="s">
        <v>99</v>
      </c>
      <c r="T4" s="771"/>
      <c r="U4" s="772"/>
    </row>
    <row r="5" spans="1:21" ht="47.25" customHeight="1" x14ac:dyDescent="0.2">
      <c r="B5" s="762"/>
      <c r="C5" s="762"/>
      <c r="D5" s="763"/>
      <c r="E5" s="763"/>
      <c r="F5" s="765"/>
      <c r="G5" s="782" t="s">
        <v>143</v>
      </c>
      <c r="H5" s="763"/>
      <c r="I5" s="763"/>
      <c r="J5" s="782" t="s">
        <v>144</v>
      </c>
      <c r="K5" s="782"/>
      <c r="L5" s="782" t="s">
        <v>145</v>
      </c>
      <c r="M5" s="782"/>
      <c r="N5" s="219" t="s">
        <v>146</v>
      </c>
      <c r="O5" s="219" t="s">
        <v>147</v>
      </c>
      <c r="P5" s="29" t="s">
        <v>148</v>
      </c>
      <c r="Q5" s="783" t="s">
        <v>149</v>
      </c>
      <c r="R5" s="784"/>
      <c r="S5" s="773"/>
      <c r="T5" s="774"/>
      <c r="U5" s="775"/>
    </row>
    <row r="6" spans="1:21" ht="39.75" customHeight="1" x14ac:dyDescent="0.25">
      <c r="B6" s="261" t="s">
        <v>150</v>
      </c>
      <c r="C6" s="263"/>
      <c r="D6" s="776" t="s">
        <v>151</v>
      </c>
      <c r="E6" s="777"/>
      <c r="F6" s="79" t="s">
        <v>152</v>
      </c>
      <c r="G6" s="778"/>
      <c r="H6" s="778"/>
      <c r="I6" s="778"/>
      <c r="J6" s="459" t="s">
        <v>153</v>
      </c>
      <c r="K6" s="459"/>
      <c r="L6" s="785"/>
      <c r="M6" s="785"/>
      <c r="N6" s="108">
        <v>5268448465</v>
      </c>
      <c r="O6" s="30"/>
      <c r="P6" s="31"/>
      <c r="Q6" s="780">
        <v>0</v>
      </c>
      <c r="R6" s="781">
        <v>0</v>
      </c>
      <c r="S6" s="232"/>
      <c r="T6" s="233"/>
      <c r="U6" s="234"/>
    </row>
    <row r="7" spans="1:21" ht="39.75" customHeight="1" x14ac:dyDescent="0.25">
      <c r="B7" s="261" t="s">
        <v>154</v>
      </c>
      <c r="C7" s="263"/>
      <c r="D7" s="776" t="s">
        <v>151</v>
      </c>
      <c r="E7" s="777"/>
      <c r="F7" s="79" t="s">
        <v>152</v>
      </c>
      <c r="G7" s="778"/>
      <c r="H7" s="778"/>
      <c r="I7" s="778"/>
      <c r="J7" s="779" t="s">
        <v>155</v>
      </c>
      <c r="K7" s="779"/>
      <c r="L7" s="779"/>
      <c r="M7" s="779"/>
      <c r="N7" s="32">
        <v>20324681095</v>
      </c>
      <c r="O7" s="30"/>
      <c r="P7" s="31"/>
      <c r="Q7" s="780">
        <v>0</v>
      </c>
      <c r="R7" s="781">
        <v>0</v>
      </c>
      <c r="S7" s="232"/>
      <c r="T7" s="233"/>
      <c r="U7" s="234"/>
    </row>
    <row r="8" spans="1:21" ht="39.75" customHeight="1" x14ac:dyDescent="0.25">
      <c r="B8" s="261" t="s">
        <v>156</v>
      </c>
      <c r="C8" s="263"/>
      <c r="D8" s="776" t="s">
        <v>151</v>
      </c>
      <c r="E8" s="777"/>
      <c r="F8" s="79" t="s">
        <v>152</v>
      </c>
      <c r="G8" s="778"/>
      <c r="H8" s="778"/>
      <c r="I8" s="778"/>
      <c r="J8" s="779" t="s">
        <v>157</v>
      </c>
      <c r="K8" s="779"/>
      <c r="L8" s="779"/>
      <c r="M8" s="779"/>
      <c r="N8" s="32">
        <v>26799206349</v>
      </c>
      <c r="O8" s="30"/>
      <c r="P8" s="31"/>
      <c r="Q8" s="780">
        <v>0</v>
      </c>
      <c r="R8" s="781">
        <v>0</v>
      </c>
      <c r="S8" s="232"/>
      <c r="T8" s="233"/>
      <c r="U8" s="234"/>
    </row>
    <row r="9" spans="1:21" ht="131.25" customHeight="1" x14ac:dyDescent="0.25">
      <c r="B9" s="261" t="s">
        <v>158</v>
      </c>
      <c r="C9" s="263"/>
      <c r="D9" s="776" t="s">
        <v>151</v>
      </c>
      <c r="E9" s="777"/>
      <c r="F9" s="79" t="s">
        <v>152</v>
      </c>
      <c r="G9" s="778"/>
      <c r="H9" s="778"/>
      <c r="I9" s="778"/>
      <c r="J9" s="779" t="s">
        <v>159</v>
      </c>
      <c r="K9" s="779"/>
      <c r="L9" s="779"/>
      <c r="M9" s="779"/>
      <c r="N9" s="33">
        <v>62112039495.099998</v>
      </c>
      <c r="O9" s="231"/>
      <c r="P9" s="34"/>
      <c r="Q9" s="780">
        <v>0</v>
      </c>
      <c r="R9" s="781">
        <v>0</v>
      </c>
      <c r="S9" s="786" t="s">
        <v>496</v>
      </c>
      <c r="T9" s="787"/>
      <c r="U9" s="788"/>
    </row>
    <row r="10" spans="1:21" ht="48.75" customHeight="1" x14ac:dyDescent="0.25">
      <c r="B10" s="261" t="s">
        <v>160</v>
      </c>
      <c r="C10" s="263"/>
      <c r="D10" s="776" t="s">
        <v>151</v>
      </c>
      <c r="E10" s="777"/>
      <c r="F10" s="79" t="s">
        <v>152</v>
      </c>
      <c r="G10" s="778"/>
      <c r="H10" s="778"/>
      <c r="I10" s="778"/>
      <c r="J10" s="779" t="s">
        <v>161</v>
      </c>
      <c r="K10" s="779"/>
      <c r="L10" s="779"/>
      <c r="M10" s="779"/>
      <c r="N10" s="33">
        <v>48547865289.099998</v>
      </c>
      <c r="O10" s="231"/>
      <c r="P10" s="34"/>
      <c r="Q10" s="780">
        <v>0</v>
      </c>
      <c r="R10" s="781">
        <v>0</v>
      </c>
      <c r="S10" s="789"/>
      <c r="T10" s="790"/>
      <c r="U10" s="791"/>
    </row>
    <row r="11" spans="1:21" ht="39.75" customHeight="1" x14ac:dyDescent="0.25">
      <c r="B11" s="261" t="s">
        <v>162</v>
      </c>
      <c r="C11" s="263"/>
      <c r="D11" s="776" t="s">
        <v>151</v>
      </c>
      <c r="E11" s="777"/>
      <c r="F11" s="79" t="s">
        <v>152</v>
      </c>
      <c r="G11" s="778"/>
      <c r="H11" s="778"/>
      <c r="I11" s="778"/>
      <c r="J11" s="779" t="s">
        <v>163</v>
      </c>
      <c r="K11" s="779"/>
      <c r="L11" s="779"/>
      <c r="M11" s="779"/>
      <c r="N11" s="33">
        <v>49940241269.099998</v>
      </c>
      <c r="O11" s="231"/>
      <c r="P11" s="34"/>
      <c r="Q11" s="780">
        <v>0</v>
      </c>
      <c r="R11" s="781">
        <v>0</v>
      </c>
      <c r="S11" s="232"/>
      <c r="T11" s="233"/>
      <c r="U11" s="234"/>
    </row>
    <row r="12" spans="1:21" ht="39.75" customHeight="1" x14ac:dyDescent="0.25">
      <c r="B12" s="261" t="s">
        <v>164</v>
      </c>
      <c r="C12" s="263"/>
      <c r="D12" s="776" t="s">
        <v>151</v>
      </c>
      <c r="E12" s="777"/>
      <c r="F12" s="79" t="s">
        <v>152</v>
      </c>
      <c r="G12" s="778"/>
      <c r="H12" s="778"/>
      <c r="I12" s="778"/>
      <c r="J12" s="779" t="s">
        <v>165</v>
      </c>
      <c r="K12" s="779"/>
      <c r="L12" s="779"/>
      <c r="M12" s="779"/>
      <c r="N12" s="33">
        <v>42430490883.199997</v>
      </c>
      <c r="O12" s="231"/>
      <c r="P12" s="34"/>
      <c r="Q12" s="780">
        <v>0</v>
      </c>
      <c r="R12" s="781">
        <v>0</v>
      </c>
      <c r="S12" s="232"/>
      <c r="T12" s="233"/>
      <c r="U12" s="234"/>
    </row>
    <row r="13" spans="1:21" ht="39.75" customHeight="1" x14ac:dyDescent="0.25">
      <c r="B13" s="261" t="s">
        <v>166</v>
      </c>
      <c r="C13" s="263"/>
      <c r="D13" s="776" t="s">
        <v>151</v>
      </c>
      <c r="E13" s="777"/>
      <c r="F13" s="79" t="s">
        <v>152</v>
      </c>
      <c r="G13" s="778"/>
      <c r="H13" s="778"/>
      <c r="I13" s="778"/>
      <c r="J13" s="779" t="s">
        <v>167</v>
      </c>
      <c r="K13" s="779"/>
      <c r="L13" s="779"/>
      <c r="M13" s="779"/>
      <c r="N13" s="33">
        <v>24948005269.599998</v>
      </c>
      <c r="O13" s="231"/>
      <c r="P13" s="35"/>
      <c r="Q13" s="780">
        <v>0</v>
      </c>
      <c r="R13" s="781">
        <v>0</v>
      </c>
      <c r="S13" s="232"/>
      <c r="T13" s="233"/>
      <c r="U13" s="234"/>
    </row>
    <row r="14" spans="1:21" ht="39.75" customHeight="1" x14ac:dyDescent="0.25">
      <c r="B14" s="796"/>
      <c r="C14" s="797"/>
      <c r="D14" s="798"/>
      <c r="E14" s="799"/>
      <c r="F14" s="36"/>
      <c r="G14" s="800"/>
      <c r="H14" s="800"/>
      <c r="I14" s="800"/>
      <c r="J14" s="801"/>
      <c r="K14" s="801"/>
      <c r="L14" s="802"/>
      <c r="M14" s="802"/>
      <c r="N14" s="110">
        <f>SUM(N6:N13)</f>
        <v>280370978115.09998</v>
      </c>
      <c r="O14" s="37"/>
      <c r="P14" s="38"/>
      <c r="Q14" s="803">
        <v>0</v>
      </c>
      <c r="R14" s="804">
        <v>0</v>
      </c>
      <c r="S14" s="792"/>
      <c r="T14" s="792"/>
      <c r="U14" s="792"/>
    </row>
    <row r="15" spans="1:21" ht="39.75" customHeight="1" x14ac:dyDescent="0.2">
      <c r="B15" s="261"/>
      <c r="C15" s="263"/>
      <c r="D15" s="776" t="s">
        <v>151</v>
      </c>
      <c r="E15" s="777"/>
      <c r="F15" s="79" t="s">
        <v>152</v>
      </c>
      <c r="G15" s="793">
        <v>3111530718</v>
      </c>
      <c r="H15" s="793"/>
      <c r="I15" s="793"/>
      <c r="J15" s="459"/>
      <c r="K15" s="459"/>
      <c r="L15" s="779" t="s">
        <v>168</v>
      </c>
      <c r="M15" s="779"/>
      <c r="N15" s="108"/>
      <c r="O15" s="59">
        <f>123.78/111.82</f>
        <v>1.1069576104453587</v>
      </c>
      <c r="P15" s="39" t="s">
        <v>169</v>
      </c>
      <c r="Q15" s="794">
        <f t="shared" ref="Q15:Q78" si="0">+G15/O15</f>
        <v>2810885158.2384872</v>
      </c>
      <c r="R15" s="795"/>
      <c r="S15" s="258"/>
      <c r="T15" s="258"/>
      <c r="U15" s="258"/>
    </row>
    <row r="16" spans="1:21" ht="39.75" customHeight="1" x14ac:dyDescent="0.2">
      <c r="B16" s="261"/>
      <c r="C16" s="263"/>
      <c r="D16" s="776" t="s">
        <v>151</v>
      </c>
      <c r="E16" s="777"/>
      <c r="F16" s="79" t="s">
        <v>152</v>
      </c>
      <c r="G16" s="805">
        <v>5503863348.5</v>
      </c>
      <c r="H16" s="806"/>
      <c r="I16" s="807"/>
      <c r="J16" s="808"/>
      <c r="K16" s="808"/>
      <c r="L16" s="779" t="s">
        <v>170</v>
      </c>
      <c r="M16" s="779"/>
      <c r="N16" s="32"/>
      <c r="O16" s="59">
        <f>123.78/111.82</f>
        <v>1.1069576104453587</v>
      </c>
      <c r="P16" s="39" t="s">
        <v>169</v>
      </c>
      <c r="Q16" s="794">
        <f t="shared" si="0"/>
        <v>4972063335.1855707</v>
      </c>
      <c r="R16" s="795"/>
      <c r="S16" s="258"/>
      <c r="T16" s="258"/>
      <c r="U16" s="258"/>
    </row>
    <row r="17" spans="2:21" ht="39.75" customHeight="1" x14ac:dyDescent="0.2">
      <c r="B17" s="261"/>
      <c r="C17" s="263"/>
      <c r="D17" s="776" t="s">
        <v>151</v>
      </c>
      <c r="E17" s="777"/>
      <c r="F17" s="79" t="s">
        <v>152</v>
      </c>
      <c r="G17" s="805">
        <v>263457714</v>
      </c>
      <c r="H17" s="806"/>
      <c r="I17" s="807"/>
      <c r="J17" s="808"/>
      <c r="K17" s="808"/>
      <c r="L17" s="779" t="s">
        <v>171</v>
      </c>
      <c r="M17" s="779"/>
      <c r="N17" s="32"/>
      <c r="O17" s="59">
        <f>123.78/111.82</f>
        <v>1.1069576104453587</v>
      </c>
      <c r="P17" s="39" t="s">
        <v>169</v>
      </c>
      <c r="Q17" s="794">
        <f t="shared" si="0"/>
        <v>238001628.53029567</v>
      </c>
      <c r="R17" s="795"/>
      <c r="S17" s="258"/>
      <c r="T17" s="258"/>
      <c r="U17" s="258"/>
    </row>
    <row r="18" spans="2:21" ht="39.75" customHeight="1" x14ac:dyDescent="0.2">
      <c r="B18" s="261"/>
      <c r="C18" s="263"/>
      <c r="D18" s="776" t="s">
        <v>151</v>
      </c>
      <c r="E18" s="777"/>
      <c r="F18" s="79" t="s">
        <v>152</v>
      </c>
      <c r="G18" s="805">
        <v>1636965150</v>
      </c>
      <c r="H18" s="806"/>
      <c r="I18" s="807"/>
      <c r="J18" s="809"/>
      <c r="K18" s="779"/>
      <c r="L18" s="779" t="s">
        <v>172</v>
      </c>
      <c r="M18" s="779"/>
      <c r="N18" s="32"/>
      <c r="O18" s="59">
        <f>123.78/111.82</f>
        <v>1.1069576104453587</v>
      </c>
      <c r="P18" s="39" t="s">
        <v>169</v>
      </c>
      <c r="Q18" s="794">
        <f t="shared" si="0"/>
        <v>1478796599.3940861</v>
      </c>
      <c r="R18" s="795"/>
      <c r="S18" s="258"/>
      <c r="T18" s="258"/>
      <c r="U18" s="258"/>
    </row>
    <row r="19" spans="2:21" ht="33.75" customHeight="1" x14ac:dyDescent="0.2">
      <c r="B19" s="261"/>
      <c r="C19" s="263"/>
      <c r="D19" s="776" t="s">
        <v>151</v>
      </c>
      <c r="E19" s="777"/>
      <c r="F19" s="79" t="s">
        <v>152</v>
      </c>
      <c r="G19" s="805">
        <v>2728275250</v>
      </c>
      <c r="H19" s="806"/>
      <c r="I19" s="807"/>
      <c r="J19" s="808"/>
      <c r="K19" s="808"/>
      <c r="L19" s="779" t="s">
        <v>173</v>
      </c>
      <c r="M19" s="779"/>
      <c r="N19" s="32"/>
      <c r="O19" s="111">
        <f>124.62/111.82</f>
        <v>1.1144696834197818</v>
      </c>
      <c r="P19" s="40" t="s">
        <v>174</v>
      </c>
      <c r="Q19" s="794">
        <f t="shared" si="0"/>
        <v>2448047973.4793773</v>
      </c>
      <c r="R19" s="795"/>
      <c r="S19" s="258"/>
      <c r="T19" s="258"/>
      <c r="U19" s="258"/>
    </row>
    <row r="20" spans="2:21" ht="30" customHeight="1" x14ac:dyDescent="0.2">
      <c r="B20" s="261"/>
      <c r="C20" s="263"/>
      <c r="D20" s="776" t="s">
        <v>151</v>
      </c>
      <c r="E20" s="777"/>
      <c r="F20" s="79" t="s">
        <v>152</v>
      </c>
      <c r="G20" s="805">
        <v>621675000</v>
      </c>
      <c r="H20" s="806"/>
      <c r="I20" s="807"/>
      <c r="J20" s="810"/>
      <c r="K20" s="810"/>
      <c r="L20" s="779" t="s">
        <v>175</v>
      </c>
      <c r="M20" s="779"/>
      <c r="N20" s="32"/>
      <c r="O20" s="111">
        <f>125.37/111.82</f>
        <v>1.1211768914326596</v>
      </c>
      <c r="P20" s="40" t="s">
        <v>176</v>
      </c>
      <c r="Q20" s="794">
        <f t="shared" si="0"/>
        <v>554484314.42928934</v>
      </c>
      <c r="R20" s="795"/>
      <c r="S20" s="258"/>
      <c r="T20" s="258"/>
      <c r="U20" s="258"/>
    </row>
    <row r="21" spans="2:21" ht="30" customHeight="1" x14ac:dyDescent="0.2">
      <c r="B21" s="261"/>
      <c r="C21" s="263"/>
      <c r="D21" s="776" t="s">
        <v>151</v>
      </c>
      <c r="E21" s="777"/>
      <c r="F21" s="79" t="s">
        <v>152</v>
      </c>
      <c r="G21" s="805">
        <v>764295785</v>
      </c>
      <c r="H21" s="806"/>
      <c r="I21" s="807"/>
      <c r="J21" s="810"/>
      <c r="K21" s="810"/>
      <c r="L21" s="779" t="s">
        <v>177</v>
      </c>
      <c r="M21" s="779"/>
      <c r="N21" s="32"/>
      <c r="O21" s="111">
        <f>125.37/111.82</f>
        <v>1.1211768914326596</v>
      </c>
      <c r="P21" s="40" t="s">
        <v>176</v>
      </c>
      <c r="Q21" s="794">
        <f t="shared" si="0"/>
        <v>681690633.15545988</v>
      </c>
      <c r="R21" s="795"/>
      <c r="S21" s="258"/>
      <c r="T21" s="258"/>
      <c r="U21" s="258"/>
    </row>
    <row r="22" spans="2:21" ht="30" customHeight="1" x14ac:dyDescent="0.2">
      <c r="B22" s="261"/>
      <c r="C22" s="263"/>
      <c r="D22" s="776" t="s">
        <v>151</v>
      </c>
      <c r="E22" s="777"/>
      <c r="F22" s="79" t="s">
        <v>152</v>
      </c>
      <c r="G22" s="805">
        <v>872199750</v>
      </c>
      <c r="H22" s="806"/>
      <c r="I22" s="807"/>
      <c r="J22" s="810"/>
      <c r="K22" s="810"/>
      <c r="L22" s="779" t="s">
        <v>178</v>
      </c>
      <c r="M22" s="779"/>
      <c r="N22" s="32"/>
      <c r="O22" s="111">
        <f>125.37/111.82</f>
        <v>1.1211768914326596</v>
      </c>
      <c r="P22" s="40" t="s">
        <v>176</v>
      </c>
      <c r="Q22" s="794">
        <f t="shared" si="0"/>
        <v>777932328.66714525</v>
      </c>
      <c r="R22" s="795"/>
      <c r="S22" s="258"/>
      <c r="T22" s="258"/>
      <c r="U22" s="258"/>
    </row>
    <row r="23" spans="2:21" ht="30" customHeight="1" x14ac:dyDescent="0.2">
      <c r="B23" s="261"/>
      <c r="C23" s="263"/>
      <c r="D23" s="776" t="s">
        <v>151</v>
      </c>
      <c r="E23" s="777"/>
      <c r="F23" s="79" t="s">
        <v>152</v>
      </c>
      <c r="G23" s="805">
        <v>19781458</v>
      </c>
      <c r="H23" s="806"/>
      <c r="I23" s="807"/>
      <c r="J23" s="810"/>
      <c r="K23" s="810"/>
      <c r="L23" s="779" t="s">
        <v>178</v>
      </c>
      <c r="M23" s="779"/>
      <c r="N23" s="32"/>
      <c r="O23" s="111">
        <f>125.37/111.82</f>
        <v>1.1211768914326596</v>
      </c>
      <c r="P23" s="40" t="s">
        <v>176</v>
      </c>
      <c r="Q23" s="794">
        <f t="shared" si="0"/>
        <v>17643476.378399935</v>
      </c>
      <c r="R23" s="795"/>
      <c r="S23" s="258"/>
      <c r="T23" s="258"/>
      <c r="U23" s="258"/>
    </row>
    <row r="24" spans="2:21" ht="30" customHeight="1" x14ac:dyDescent="0.2">
      <c r="B24" s="261"/>
      <c r="C24" s="263"/>
      <c r="D24" s="776" t="s">
        <v>151</v>
      </c>
      <c r="E24" s="777"/>
      <c r="F24" s="79" t="s">
        <v>152</v>
      </c>
      <c r="G24" s="805">
        <v>686624625</v>
      </c>
      <c r="H24" s="806"/>
      <c r="I24" s="807"/>
      <c r="J24" s="811"/>
      <c r="K24" s="811"/>
      <c r="L24" s="779" t="s">
        <v>179</v>
      </c>
      <c r="M24" s="779"/>
      <c r="N24" s="32"/>
      <c r="O24" s="111">
        <f>125.37/111.82</f>
        <v>1.1211768914326596</v>
      </c>
      <c r="P24" s="40" t="s">
        <v>176</v>
      </c>
      <c r="Q24" s="794">
        <f t="shared" si="0"/>
        <v>612414178.57142854</v>
      </c>
      <c r="R24" s="795"/>
      <c r="S24" s="258"/>
      <c r="T24" s="258"/>
      <c r="U24" s="258"/>
    </row>
    <row r="25" spans="2:21" ht="30" customHeight="1" x14ac:dyDescent="0.2">
      <c r="B25" s="261"/>
      <c r="C25" s="263"/>
      <c r="D25" s="776" t="s">
        <v>151</v>
      </c>
      <c r="E25" s="777"/>
      <c r="F25" s="79" t="s">
        <v>152</v>
      </c>
      <c r="G25" s="805">
        <v>2047764587</v>
      </c>
      <c r="H25" s="806"/>
      <c r="I25" s="807"/>
      <c r="J25" s="779"/>
      <c r="K25" s="779"/>
      <c r="L25" s="785" t="s">
        <v>180</v>
      </c>
      <c r="M25" s="785"/>
      <c r="N25" s="32"/>
      <c r="O25" s="111">
        <f>126.15/111.82</f>
        <v>1.1281523877660526</v>
      </c>
      <c r="P25" s="40" t="s">
        <v>181</v>
      </c>
      <c r="Q25" s="794">
        <f t="shared" si="0"/>
        <v>1815148918.8929052</v>
      </c>
      <c r="R25" s="795"/>
      <c r="S25" s="258"/>
      <c r="T25" s="258"/>
      <c r="U25" s="258"/>
    </row>
    <row r="26" spans="2:21" ht="30" customHeight="1" x14ac:dyDescent="0.2">
      <c r="B26" s="261"/>
      <c r="C26" s="263"/>
      <c r="D26" s="776" t="s">
        <v>151</v>
      </c>
      <c r="E26" s="777"/>
      <c r="F26" s="79" t="s">
        <v>152</v>
      </c>
      <c r="G26" s="805">
        <v>3071646881</v>
      </c>
      <c r="H26" s="806"/>
      <c r="I26" s="807"/>
      <c r="J26" s="811"/>
      <c r="K26" s="811"/>
      <c r="L26" s="785" t="s">
        <v>182</v>
      </c>
      <c r="M26" s="785"/>
      <c r="N26" s="32"/>
      <c r="O26" s="111">
        <f>126.15/111.82</f>
        <v>1.1281523877660526</v>
      </c>
      <c r="P26" s="40" t="s">
        <v>181</v>
      </c>
      <c r="Q26" s="794">
        <f t="shared" si="0"/>
        <v>2722723378.7825603</v>
      </c>
      <c r="R26" s="795"/>
      <c r="S26" s="258"/>
      <c r="T26" s="258"/>
      <c r="U26" s="258"/>
    </row>
    <row r="27" spans="2:21" ht="30" customHeight="1" x14ac:dyDescent="0.2">
      <c r="B27" s="261"/>
      <c r="C27" s="263"/>
      <c r="D27" s="776" t="s">
        <v>151</v>
      </c>
      <c r="E27" s="777"/>
      <c r="F27" s="79" t="s">
        <v>152</v>
      </c>
      <c r="G27" s="805">
        <v>3071646881</v>
      </c>
      <c r="H27" s="806"/>
      <c r="I27" s="807"/>
      <c r="J27" s="809"/>
      <c r="K27" s="779"/>
      <c r="L27" s="785" t="s">
        <v>183</v>
      </c>
      <c r="M27" s="785"/>
      <c r="N27" s="32"/>
      <c r="O27" s="111">
        <f>127.78/111.82</f>
        <v>1.1427293865140404</v>
      </c>
      <c r="P27" s="40" t="s">
        <v>184</v>
      </c>
      <c r="Q27" s="794">
        <f t="shared" si="0"/>
        <v>2687991502.8441072</v>
      </c>
      <c r="R27" s="795"/>
      <c r="S27" s="811"/>
      <c r="T27" s="811"/>
      <c r="U27" s="811"/>
    </row>
    <row r="28" spans="2:21" ht="30" customHeight="1" x14ac:dyDescent="0.2">
      <c r="B28" s="261"/>
      <c r="C28" s="263"/>
      <c r="D28" s="776" t="s">
        <v>151</v>
      </c>
      <c r="E28" s="777"/>
      <c r="F28" s="79" t="s">
        <v>152</v>
      </c>
      <c r="G28" s="805">
        <v>1769000000</v>
      </c>
      <c r="H28" s="806"/>
      <c r="I28" s="807"/>
      <c r="J28" s="809"/>
      <c r="K28" s="779"/>
      <c r="L28" s="785" t="s">
        <v>185</v>
      </c>
      <c r="M28" s="785"/>
      <c r="N28" s="32"/>
      <c r="O28" s="111">
        <f>127.78/111.82</f>
        <v>1.1427293865140404</v>
      </c>
      <c r="P28" s="40" t="s">
        <v>184</v>
      </c>
      <c r="Q28" s="794">
        <f t="shared" si="0"/>
        <v>1548048051.3382375</v>
      </c>
      <c r="R28" s="795"/>
      <c r="S28" s="811"/>
      <c r="T28" s="811"/>
      <c r="U28" s="811"/>
    </row>
    <row r="29" spans="2:21" ht="30" customHeight="1" x14ac:dyDescent="0.2">
      <c r="B29" s="261"/>
      <c r="C29" s="263"/>
      <c r="D29" s="776" t="s">
        <v>151</v>
      </c>
      <c r="E29" s="777"/>
      <c r="F29" s="79" t="s">
        <v>152</v>
      </c>
      <c r="G29" s="805">
        <v>2653500000</v>
      </c>
      <c r="H29" s="806"/>
      <c r="I29" s="807"/>
      <c r="J29" s="809"/>
      <c r="K29" s="779"/>
      <c r="L29" s="785" t="s">
        <v>186</v>
      </c>
      <c r="M29" s="785"/>
      <c r="N29" s="32"/>
      <c r="O29" s="111">
        <f>127.78/111.82</f>
        <v>1.1427293865140404</v>
      </c>
      <c r="P29" s="40" t="s">
        <v>184</v>
      </c>
      <c r="Q29" s="794">
        <f t="shared" si="0"/>
        <v>2322072077.0073562</v>
      </c>
      <c r="R29" s="795"/>
      <c r="S29" s="811"/>
      <c r="T29" s="811"/>
      <c r="U29" s="811"/>
    </row>
    <row r="30" spans="2:21" ht="30" customHeight="1" x14ac:dyDescent="0.2">
      <c r="B30" s="261"/>
      <c r="C30" s="263"/>
      <c r="D30" s="776" t="s">
        <v>151</v>
      </c>
      <c r="E30" s="777"/>
      <c r="F30" s="79" t="s">
        <v>152</v>
      </c>
      <c r="G30" s="805">
        <v>2653500000</v>
      </c>
      <c r="H30" s="806"/>
      <c r="I30" s="807"/>
      <c r="J30" s="779"/>
      <c r="K30" s="779"/>
      <c r="L30" s="785" t="s">
        <v>187</v>
      </c>
      <c r="M30" s="785"/>
      <c r="N30" s="32"/>
      <c r="O30" s="111">
        <f>129.41/111.82</f>
        <v>1.1573063852620282</v>
      </c>
      <c r="P30" s="40" t="s">
        <v>188</v>
      </c>
      <c r="Q30" s="794">
        <f t="shared" si="0"/>
        <v>2292824124.8744302</v>
      </c>
      <c r="R30" s="795"/>
      <c r="S30" s="811"/>
      <c r="T30" s="811"/>
      <c r="U30" s="811"/>
    </row>
    <row r="31" spans="2:21" ht="30" customHeight="1" x14ac:dyDescent="0.2">
      <c r="B31" s="261"/>
      <c r="C31" s="263"/>
      <c r="D31" s="776" t="s">
        <v>151</v>
      </c>
      <c r="E31" s="777"/>
      <c r="F31" s="79" t="s">
        <v>152</v>
      </c>
      <c r="G31" s="805">
        <v>2465000000</v>
      </c>
      <c r="H31" s="806"/>
      <c r="I31" s="807"/>
      <c r="J31" s="779"/>
      <c r="K31" s="779"/>
      <c r="L31" s="785" t="s">
        <v>189</v>
      </c>
      <c r="M31" s="785"/>
      <c r="N31" s="32"/>
      <c r="O31" s="111">
        <f>129.41/111.82</f>
        <v>1.1573063852620282</v>
      </c>
      <c r="P31" s="40" t="s">
        <v>188</v>
      </c>
      <c r="Q31" s="794">
        <f t="shared" si="0"/>
        <v>2129945908.3532958</v>
      </c>
      <c r="R31" s="795"/>
      <c r="S31" s="811"/>
      <c r="T31" s="811"/>
      <c r="U31" s="811"/>
    </row>
    <row r="32" spans="2:21" ht="30" customHeight="1" x14ac:dyDescent="0.2">
      <c r="B32" s="261"/>
      <c r="C32" s="263"/>
      <c r="D32" s="776" t="s">
        <v>151</v>
      </c>
      <c r="E32" s="777"/>
      <c r="F32" s="79" t="s">
        <v>152</v>
      </c>
      <c r="G32" s="805">
        <v>3697500000</v>
      </c>
      <c r="H32" s="806"/>
      <c r="I32" s="807"/>
      <c r="J32" s="811"/>
      <c r="K32" s="811"/>
      <c r="L32" s="785" t="s">
        <v>190</v>
      </c>
      <c r="M32" s="785"/>
      <c r="N32" s="32"/>
      <c r="O32" s="111">
        <f>129.41/111.82</f>
        <v>1.1573063852620282</v>
      </c>
      <c r="P32" s="40" t="s">
        <v>188</v>
      </c>
      <c r="Q32" s="794">
        <f t="shared" si="0"/>
        <v>3194918862.5299435</v>
      </c>
      <c r="R32" s="795"/>
      <c r="S32" s="811"/>
      <c r="T32" s="811"/>
      <c r="U32" s="811"/>
    </row>
    <row r="33" spans="2:21" ht="30" customHeight="1" x14ac:dyDescent="0.2">
      <c r="B33" s="261"/>
      <c r="C33" s="263"/>
      <c r="D33" s="776" t="s">
        <v>151</v>
      </c>
      <c r="E33" s="777"/>
      <c r="F33" s="79" t="s">
        <v>152</v>
      </c>
      <c r="G33" s="805">
        <v>3549440000</v>
      </c>
      <c r="H33" s="806"/>
      <c r="I33" s="807"/>
      <c r="J33" s="809"/>
      <c r="K33" s="779"/>
      <c r="L33" s="785" t="s">
        <v>191</v>
      </c>
      <c r="M33" s="785"/>
      <c r="N33" s="32"/>
      <c r="O33" s="111">
        <f>129.41/111.82</f>
        <v>1.1573063852620282</v>
      </c>
      <c r="P33" s="40" t="s">
        <v>188</v>
      </c>
      <c r="Q33" s="794">
        <f t="shared" si="0"/>
        <v>3066983855.9616723</v>
      </c>
      <c r="R33" s="795"/>
      <c r="S33" s="811"/>
      <c r="T33" s="811"/>
      <c r="U33" s="811"/>
    </row>
    <row r="34" spans="2:21" ht="30" customHeight="1" x14ac:dyDescent="0.2">
      <c r="B34" s="261"/>
      <c r="C34" s="263"/>
      <c r="D34" s="776" t="s">
        <v>151</v>
      </c>
      <c r="E34" s="777"/>
      <c r="F34" s="79" t="s">
        <v>152</v>
      </c>
      <c r="G34" s="805">
        <v>15478119</v>
      </c>
      <c r="H34" s="806"/>
      <c r="I34" s="807"/>
      <c r="J34" s="779"/>
      <c r="K34" s="779"/>
      <c r="L34" s="785" t="s">
        <v>192</v>
      </c>
      <c r="M34" s="785"/>
      <c r="N34" s="32"/>
      <c r="O34" s="111">
        <f>130.63/111.82</f>
        <v>1.1682167769629763</v>
      </c>
      <c r="P34" s="40" t="s">
        <v>193</v>
      </c>
      <c r="Q34" s="794">
        <f t="shared" si="0"/>
        <v>13249355.17553395</v>
      </c>
      <c r="R34" s="795"/>
      <c r="S34" s="811"/>
      <c r="T34" s="811"/>
      <c r="U34" s="811"/>
    </row>
    <row r="35" spans="2:21" ht="30" customHeight="1" x14ac:dyDescent="0.2">
      <c r="B35" s="261"/>
      <c r="C35" s="263"/>
      <c r="D35" s="776" t="s">
        <v>151</v>
      </c>
      <c r="E35" s="777"/>
      <c r="F35" s="79" t="s">
        <v>152</v>
      </c>
      <c r="G35" s="805">
        <v>2068530699</v>
      </c>
      <c r="H35" s="806"/>
      <c r="I35" s="807"/>
      <c r="J35" s="779"/>
      <c r="K35" s="779"/>
      <c r="L35" s="785" t="s">
        <v>194</v>
      </c>
      <c r="M35" s="785"/>
      <c r="N35" s="32"/>
      <c r="O35" s="111">
        <f>130.63/111.82</f>
        <v>1.1682167769629763</v>
      </c>
      <c r="P35" s="40" t="s">
        <v>193</v>
      </c>
      <c r="Q35" s="794">
        <f t="shared" si="0"/>
        <v>1770673679.5696239</v>
      </c>
      <c r="R35" s="795"/>
      <c r="S35" s="811"/>
      <c r="T35" s="811"/>
      <c r="U35" s="811"/>
    </row>
    <row r="36" spans="2:21" ht="30" customHeight="1" x14ac:dyDescent="0.2">
      <c r="B36" s="261"/>
      <c r="C36" s="263"/>
      <c r="D36" s="776" t="s">
        <v>151</v>
      </c>
      <c r="E36" s="777"/>
      <c r="F36" s="79" t="s">
        <v>152</v>
      </c>
      <c r="G36" s="805">
        <v>3102796048</v>
      </c>
      <c r="H36" s="806"/>
      <c r="I36" s="807"/>
      <c r="J36" s="779"/>
      <c r="K36" s="779"/>
      <c r="L36" s="785" t="s">
        <v>195</v>
      </c>
      <c r="M36" s="785"/>
      <c r="N36" s="32"/>
      <c r="O36" s="111">
        <f>130.63/111.82</f>
        <v>1.1682167769629763</v>
      </c>
      <c r="P36" s="40" t="s">
        <v>193</v>
      </c>
      <c r="Q36" s="794">
        <f t="shared" si="0"/>
        <v>2656010518.9264331</v>
      </c>
      <c r="R36" s="795"/>
      <c r="S36" s="811"/>
      <c r="T36" s="811"/>
      <c r="U36" s="811"/>
    </row>
    <row r="37" spans="2:21" ht="30" customHeight="1" x14ac:dyDescent="0.2">
      <c r="B37" s="261"/>
      <c r="C37" s="263"/>
      <c r="D37" s="776" t="s">
        <v>151</v>
      </c>
      <c r="E37" s="777"/>
      <c r="F37" s="79" t="s">
        <v>152</v>
      </c>
      <c r="G37" s="805">
        <v>3144320000</v>
      </c>
      <c r="H37" s="806"/>
      <c r="I37" s="807"/>
      <c r="J37" s="809"/>
      <c r="K37" s="779"/>
      <c r="L37" s="785" t="s">
        <v>196</v>
      </c>
      <c r="M37" s="785"/>
      <c r="N37" s="32"/>
      <c r="O37" s="111">
        <f>130.63/111.82</f>
        <v>1.1682167769629763</v>
      </c>
      <c r="P37" s="40" t="s">
        <v>193</v>
      </c>
      <c r="Q37" s="794">
        <f t="shared" si="0"/>
        <v>2691555250.7081065</v>
      </c>
      <c r="R37" s="795"/>
      <c r="S37" s="811"/>
      <c r="T37" s="811"/>
      <c r="U37" s="811"/>
    </row>
    <row r="38" spans="2:21" ht="30" customHeight="1" x14ac:dyDescent="0.2">
      <c r="B38" s="261"/>
      <c r="C38" s="263"/>
      <c r="D38" s="776" t="s">
        <v>151</v>
      </c>
      <c r="E38" s="777"/>
      <c r="F38" s="79" t="s">
        <v>152</v>
      </c>
      <c r="G38" s="805">
        <v>2453430908</v>
      </c>
      <c r="H38" s="806"/>
      <c r="I38" s="807"/>
      <c r="J38" s="779"/>
      <c r="K38" s="779"/>
      <c r="L38" s="785" t="s">
        <v>197</v>
      </c>
      <c r="M38" s="785"/>
      <c r="N38" s="32"/>
      <c r="O38" s="111">
        <f>131.28/111.82</f>
        <v>1.1740296905741372</v>
      </c>
      <c r="P38" s="40" t="s">
        <v>198</v>
      </c>
      <c r="Q38" s="794">
        <f t="shared" si="0"/>
        <v>2089752011.9786713</v>
      </c>
      <c r="R38" s="795"/>
      <c r="S38" s="811"/>
      <c r="T38" s="811"/>
      <c r="U38" s="811"/>
    </row>
    <row r="39" spans="2:21" ht="30" customHeight="1" x14ac:dyDescent="0.2">
      <c r="B39" s="261"/>
      <c r="C39" s="263"/>
      <c r="D39" s="776" t="s">
        <v>151</v>
      </c>
      <c r="E39" s="777"/>
      <c r="F39" s="79" t="s">
        <v>152</v>
      </c>
      <c r="G39" s="805">
        <v>3884800000</v>
      </c>
      <c r="H39" s="806"/>
      <c r="I39" s="807"/>
      <c r="J39" s="779"/>
      <c r="K39" s="779"/>
      <c r="L39" s="785" t="s">
        <v>199</v>
      </c>
      <c r="M39" s="785"/>
      <c r="N39" s="32"/>
      <c r="O39" s="111">
        <f>131.28/111.82</f>
        <v>1.1740296905741372</v>
      </c>
      <c r="P39" s="40" t="s">
        <v>198</v>
      </c>
      <c r="Q39" s="794">
        <f t="shared" si="0"/>
        <v>3308945277.2699566</v>
      </c>
      <c r="R39" s="795"/>
      <c r="S39" s="811"/>
      <c r="T39" s="811"/>
      <c r="U39" s="811"/>
    </row>
    <row r="40" spans="2:21" ht="30" customHeight="1" x14ac:dyDescent="0.2">
      <c r="B40" s="261"/>
      <c r="C40" s="263"/>
      <c r="D40" s="776" t="s">
        <v>151</v>
      </c>
      <c r="E40" s="777"/>
      <c r="F40" s="79" t="s">
        <v>152</v>
      </c>
      <c r="G40" s="805">
        <v>3680146362</v>
      </c>
      <c r="H40" s="806"/>
      <c r="I40" s="807"/>
      <c r="J40" s="779"/>
      <c r="K40" s="779"/>
      <c r="L40" s="785" t="s">
        <v>199</v>
      </c>
      <c r="M40" s="785"/>
      <c r="N40" s="32"/>
      <c r="O40" s="111">
        <f>131.28/111.82</f>
        <v>1.1740296905741372</v>
      </c>
      <c r="P40" s="40" t="s">
        <v>198</v>
      </c>
      <c r="Q40" s="794">
        <f t="shared" si="0"/>
        <v>3134628017.9680066</v>
      </c>
      <c r="R40" s="795"/>
      <c r="S40" s="811"/>
      <c r="T40" s="811"/>
      <c r="U40" s="811"/>
    </row>
    <row r="41" spans="2:21" ht="30" customHeight="1" x14ac:dyDescent="0.2">
      <c r="B41" s="261"/>
      <c r="C41" s="263"/>
      <c r="D41" s="776" t="s">
        <v>151</v>
      </c>
      <c r="E41" s="777"/>
      <c r="F41" s="79" t="s">
        <v>152</v>
      </c>
      <c r="G41" s="805">
        <v>1524124667</v>
      </c>
      <c r="H41" s="806"/>
      <c r="I41" s="807"/>
      <c r="J41" s="779"/>
      <c r="K41" s="779"/>
      <c r="L41" s="785" t="s">
        <v>200</v>
      </c>
      <c r="M41" s="785"/>
      <c r="N41" s="32"/>
      <c r="O41" s="111">
        <f>131.95/111.82</f>
        <v>1.1800214630656412</v>
      </c>
      <c r="P41" s="40" t="s">
        <v>201</v>
      </c>
      <c r="Q41" s="794">
        <f t="shared" si="0"/>
        <v>1291607580.6285715</v>
      </c>
      <c r="R41" s="795"/>
      <c r="S41" s="811"/>
      <c r="T41" s="811"/>
      <c r="U41" s="811"/>
    </row>
    <row r="42" spans="2:21" ht="30" customHeight="1" x14ac:dyDescent="0.2">
      <c r="B42" s="261"/>
      <c r="C42" s="263"/>
      <c r="D42" s="776" t="s">
        <v>151</v>
      </c>
      <c r="E42" s="777"/>
      <c r="F42" s="79" t="s">
        <v>152</v>
      </c>
      <c r="G42" s="793">
        <v>2286187000</v>
      </c>
      <c r="H42" s="793"/>
      <c r="I42" s="793"/>
      <c r="J42" s="779"/>
      <c r="K42" s="779"/>
      <c r="L42" s="785" t="s">
        <v>202</v>
      </c>
      <c r="M42" s="785"/>
      <c r="N42" s="32"/>
      <c r="O42" s="111">
        <f>131.95/111.82</f>
        <v>1.1800214630656412</v>
      </c>
      <c r="P42" s="40" t="s">
        <v>201</v>
      </c>
      <c r="Q42" s="794">
        <f t="shared" si="0"/>
        <v>1937411370.5191362</v>
      </c>
      <c r="R42" s="795"/>
      <c r="S42" s="258"/>
      <c r="T42" s="258"/>
      <c r="U42" s="258"/>
    </row>
    <row r="43" spans="2:21" ht="30" customHeight="1" x14ac:dyDescent="0.2">
      <c r="B43" s="261"/>
      <c r="C43" s="263"/>
      <c r="D43" s="776" t="s">
        <v>151</v>
      </c>
      <c r="E43" s="777"/>
      <c r="F43" s="79" t="s">
        <v>152</v>
      </c>
      <c r="G43" s="793">
        <v>2172591291</v>
      </c>
      <c r="H43" s="793"/>
      <c r="I43" s="793"/>
      <c r="J43" s="779"/>
      <c r="K43" s="779"/>
      <c r="L43" s="785" t="s">
        <v>202</v>
      </c>
      <c r="M43" s="785"/>
      <c r="N43" s="32"/>
      <c r="O43" s="111">
        <f>131.95/111.82</f>
        <v>1.1800214630656412</v>
      </c>
      <c r="P43" s="40" t="s">
        <v>201</v>
      </c>
      <c r="Q43" s="794">
        <f t="shared" si="0"/>
        <v>1841145571.501478</v>
      </c>
      <c r="R43" s="795"/>
      <c r="S43" s="258"/>
      <c r="T43" s="258"/>
      <c r="U43" s="258"/>
    </row>
    <row r="44" spans="2:21" ht="30" customHeight="1" x14ac:dyDescent="0.2">
      <c r="B44" s="261"/>
      <c r="C44" s="263"/>
      <c r="D44" s="776" t="s">
        <v>151</v>
      </c>
      <c r="E44" s="777"/>
      <c r="F44" s="79" t="s">
        <v>152</v>
      </c>
      <c r="G44" s="793">
        <v>2300677333</v>
      </c>
      <c r="H44" s="793"/>
      <c r="I44" s="793"/>
      <c r="J44" s="779"/>
      <c r="K44" s="779"/>
      <c r="L44" s="785" t="s">
        <v>203</v>
      </c>
      <c r="M44" s="785"/>
      <c r="N44" s="41"/>
      <c r="O44" s="111">
        <f>132.58/111.82</f>
        <v>1.1856555177964587</v>
      </c>
      <c r="P44" s="40" t="s">
        <v>204</v>
      </c>
      <c r="Q44" s="794">
        <f t="shared" si="0"/>
        <v>1940426454.7900133</v>
      </c>
      <c r="R44" s="795"/>
      <c r="S44" s="811"/>
      <c r="T44" s="811"/>
      <c r="U44" s="811"/>
    </row>
    <row r="45" spans="2:21" ht="30" customHeight="1" x14ac:dyDescent="0.2">
      <c r="B45" s="261"/>
      <c r="C45" s="263"/>
      <c r="D45" s="776" t="s">
        <v>151</v>
      </c>
      <c r="E45" s="777"/>
      <c r="F45" s="79" t="s">
        <v>152</v>
      </c>
      <c r="G45" s="793">
        <v>3451016000</v>
      </c>
      <c r="H45" s="793"/>
      <c r="I45" s="793"/>
      <c r="J45" s="779"/>
      <c r="K45" s="779"/>
      <c r="L45" s="785" t="s">
        <v>205</v>
      </c>
      <c r="M45" s="785" t="s">
        <v>205</v>
      </c>
      <c r="N45" s="41"/>
      <c r="O45" s="111">
        <f>132.58/111.82</f>
        <v>1.1856555177964587</v>
      </c>
      <c r="P45" s="40" t="s">
        <v>204</v>
      </c>
      <c r="Q45" s="794">
        <f t="shared" si="0"/>
        <v>2910639682.6067276</v>
      </c>
      <c r="R45" s="795"/>
      <c r="S45" s="811"/>
      <c r="T45" s="811"/>
      <c r="U45" s="811"/>
    </row>
    <row r="46" spans="2:21" ht="30" customHeight="1" x14ac:dyDescent="0.2">
      <c r="B46" s="261"/>
      <c r="C46" s="263"/>
      <c r="D46" s="776" t="s">
        <v>151</v>
      </c>
      <c r="E46" s="777"/>
      <c r="F46" s="79" t="s">
        <v>152</v>
      </c>
      <c r="G46" s="793">
        <v>3451016000</v>
      </c>
      <c r="H46" s="793"/>
      <c r="I46" s="793"/>
      <c r="J46" s="779"/>
      <c r="K46" s="779"/>
      <c r="L46" s="785" t="s">
        <v>206</v>
      </c>
      <c r="M46" s="785" t="s">
        <v>206</v>
      </c>
      <c r="N46" s="41"/>
      <c r="O46" s="111">
        <f>132.58/111.82</f>
        <v>1.1856555177964587</v>
      </c>
      <c r="P46" s="40" t="s">
        <v>204</v>
      </c>
      <c r="Q46" s="794">
        <f t="shared" si="0"/>
        <v>2910639682.6067276</v>
      </c>
      <c r="R46" s="795"/>
      <c r="S46" s="811"/>
      <c r="T46" s="811"/>
      <c r="U46" s="811"/>
    </row>
    <row r="47" spans="2:21" ht="30" customHeight="1" x14ac:dyDescent="0.2">
      <c r="B47" s="261"/>
      <c r="C47" s="263"/>
      <c r="D47" s="776" t="s">
        <v>151</v>
      </c>
      <c r="E47" s="777"/>
      <c r="F47" s="79" t="s">
        <v>152</v>
      </c>
      <c r="G47" s="793">
        <v>1592666667</v>
      </c>
      <c r="H47" s="793"/>
      <c r="I47" s="793"/>
      <c r="J47" s="779"/>
      <c r="K47" s="779"/>
      <c r="L47" s="785">
        <v>42594</v>
      </c>
      <c r="M47" s="785">
        <v>42594</v>
      </c>
      <c r="N47" s="41"/>
      <c r="O47" s="111">
        <f>133.27/111.82</f>
        <v>1.1918261491683064</v>
      </c>
      <c r="P47" s="40" t="s">
        <v>207</v>
      </c>
      <c r="Q47" s="794">
        <f t="shared" si="0"/>
        <v>1336324654.4904327</v>
      </c>
      <c r="R47" s="795"/>
      <c r="S47" s="811"/>
      <c r="T47" s="811"/>
      <c r="U47" s="811"/>
    </row>
    <row r="48" spans="2:21" ht="30" customHeight="1" x14ac:dyDescent="0.2">
      <c r="B48" s="261"/>
      <c r="C48" s="263"/>
      <c r="D48" s="776" t="s">
        <v>151</v>
      </c>
      <c r="E48" s="777"/>
      <c r="F48" s="79" t="s">
        <v>152</v>
      </c>
      <c r="G48" s="793">
        <v>733125000</v>
      </c>
      <c r="H48" s="793"/>
      <c r="I48" s="793"/>
      <c r="J48" s="779"/>
      <c r="K48" s="779"/>
      <c r="L48" s="785">
        <v>42601</v>
      </c>
      <c r="M48" s="785">
        <v>42601</v>
      </c>
      <c r="N48" s="41"/>
      <c r="O48" s="111">
        <f>133.27/111.82</f>
        <v>1.1918261491683064</v>
      </c>
      <c r="P48" s="40" t="s">
        <v>207</v>
      </c>
      <c r="Q48" s="794">
        <f t="shared" si="0"/>
        <v>615127466.79672837</v>
      </c>
      <c r="R48" s="795"/>
      <c r="S48" s="811"/>
      <c r="T48" s="811"/>
      <c r="U48" s="811"/>
    </row>
    <row r="49" spans="2:21" ht="30" customHeight="1" x14ac:dyDescent="0.2">
      <c r="B49" s="261"/>
      <c r="C49" s="263"/>
      <c r="D49" s="776" t="s">
        <v>151</v>
      </c>
      <c r="E49" s="777"/>
      <c r="F49" s="79" t="s">
        <v>152</v>
      </c>
      <c r="G49" s="793">
        <v>2360000000</v>
      </c>
      <c r="H49" s="793"/>
      <c r="I49" s="793"/>
      <c r="J49" s="779"/>
      <c r="K49" s="779"/>
      <c r="L49" s="785">
        <v>42613</v>
      </c>
      <c r="M49" s="785">
        <v>42613</v>
      </c>
      <c r="N49" s="41"/>
      <c r="O49" s="111">
        <f>133.27/111.82</f>
        <v>1.1918261491683064</v>
      </c>
      <c r="P49" s="40" t="s">
        <v>207</v>
      </c>
      <c r="Q49" s="794">
        <f t="shared" si="0"/>
        <v>1980154573.4223752</v>
      </c>
      <c r="R49" s="795"/>
      <c r="S49" s="811"/>
      <c r="T49" s="811"/>
      <c r="U49" s="811"/>
    </row>
    <row r="50" spans="2:21" ht="30" customHeight="1" x14ac:dyDescent="0.2">
      <c r="B50" s="261"/>
      <c r="C50" s="263"/>
      <c r="D50" s="776" t="s">
        <v>151</v>
      </c>
      <c r="E50" s="777"/>
      <c r="F50" s="79" t="s">
        <v>152</v>
      </c>
      <c r="G50" s="793">
        <v>1655875000</v>
      </c>
      <c r="H50" s="793"/>
      <c r="I50" s="793"/>
      <c r="J50" s="779"/>
      <c r="K50" s="779"/>
      <c r="L50" s="785">
        <v>42613</v>
      </c>
      <c r="M50" s="785">
        <v>42613</v>
      </c>
      <c r="N50" s="41"/>
      <c r="O50" s="111">
        <f>133.27/111.82</f>
        <v>1.1918261491683064</v>
      </c>
      <c r="P50" s="40" t="s">
        <v>207</v>
      </c>
      <c r="Q50" s="794">
        <f t="shared" si="0"/>
        <v>1389359514.5193965</v>
      </c>
      <c r="R50" s="795"/>
      <c r="S50" s="811"/>
      <c r="T50" s="811"/>
      <c r="U50" s="811"/>
    </row>
    <row r="51" spans="2:21" ht="30" customHeight="1" x14ac:dyDescent="0.2">
      <c r="B51" s="261"/>
      <c r="C51" s="263"/>
      <c r="D51" s="776" t="s">
        <v>151</v>
      </c>
      <c r="E51" s="777"/>
      <c r="F51" s="79" t="s">
        <v>152</v>
      </c>
      <c r="G51" s="793">
        <v>29000000</v>
      </c>
      <c r="H51" s="793"/>
      <c r="I51" s="793"/>
      <c r="J51" s="779"/>
      <c r="K51" s="779"/>
      <c r="L51" s="785">
        <v>42614</v>
      </c>
      <c r="M51" s="785">
        <v>42614</v>
      </c>
      <c r="N51" s="41"/>
      <c r="O51" s="111">
        <f>132.85/111.82</f>
        <v>1.1880701126810946</v>
      </c>
      <c r="P51" s="40" t="s">
        <v>208</v>
      </c>
      <c r="Q51" s="794">
        <f t="shared" si="0"/>
        <v>24409333.835152429</v>
      </c>
      <c r="R51" s="795"/>
      <c r="S51" s="811"/>
      <c r="T51" s="811"/>
      <c r="U51" s="811"/>
    </row>
    <row r="52" spans="2:21" ht="30" customHeight="1" x14ac:dyDescent="0.2">
      <c r="B52" s="261"/>
      <c r="C52" s="263"/>
      <c r="D52" s="776" t="s">
        <v>151</v>
      </c>
      <c r="E52" s="777"/>
      <c r="F52" s="79" t="s">
        <v>152</v>
      </c>
      <c r="G52" s="793">
        <v>600000000</v>
      </c>
      <c r="H52" s="793"/>
      <c r="I52" s="793"/>
      <c r="J52" s="779"/>
      <c r="K52" s="779"/>
      <c r="L52" s="785">
        <v>42627</v>
      </c>
      <c r="M52" s="785">
        <v>42627</v>
      </c>
      <c r="N52" s="41"/>
      <c r="O52" s="111">
        <f>132.85/111.82</f>
        <v>1.1880701126810946</v>
      </c>
      <c r="P52" s="40" t="s">
        <v>208</v>
      </c>
      <c r="Q52" s="794">
        <f t="shared" si="0"/>
        <v>505020700.0376364</v>
      </c>
      <c r="R52" s="795"/>
      <c r="S52" s="811"/>
      <c r="T52" s="811"/>
      <c r="U52" s="811"/>
    </row>
    <row r="53" spans="2:21" ht="30" customHeight="1" x14ac:dyDescent="0.2">
      <c r="B53" s="261"/>
      <c r="C53" s="263"/>
      <c r="D53" s="776" t="s">
        <v>151</v>
      </c>
      <c r="E53" s="777"/>
      <c r="F53" s="79" t="s">
        <v>152</v>
      </c>
      <c r="G53" s="793">
        <v>3570400000</v>
      </c>
      <c r="H53" s="793"/>
      <c r="I53" s="793"/>
      <c r="J53" s="779"/>
      <c r="K53" s="779"/>
      <c r="L53" s="785">
        <v>42629</v>
      </c>
      <c r="M53" s="785">
        <v>42629</v>
      </c>
      <c r="N53" s="41"/>
      <c r="O53" s="111">
        <f>132.85/111.82</f>
        <v>1.1880701126810946</v>
      </c>
      <c r="P53" s="40" t="s">
        <v>208</v>
      </c>
      <c r="Q53" s="794">
        <f t="shared" si="0"/>
        <v>3005209845.6906285</v>
      </c>
      <c r="R53" s="795"/>
      <c r="S53" s="811"/>
      <c r="T53" s="811"/>
      <c r="U53" s="811"/>
    </row>
    <row r="54" spans="2:21" ht="30" customHeight="1" x14ac:dyDescent="0.2">
      <c r="B54" s="261"/>
      <c r="C54" s="263"/>
      <c r="D54" s="776" t="s">
        <v>151</v>
      </c>
      <c r="E54" s="777"/>
      <c r="F54" s="79" t="s">
        <v>152</v>
      </c>
      <c r="G54" s="793">
        <v>1780266667</v>
      </c>
      <c r="H54" s="793"/>
      <c r="I54" s="793"/>
      <c r="J54" s="779"/>
      <c r="K54" s="779"/>
      <c r="L54" s="785">
        <v>42627</v>
      </c>
      <c r="M54" s="785">
        <v>42629</v>
      </c>
      <c r="N54" s="41"/>
      <c r="O54" s="111">
        <f>132.85/111.82</f>
        <v>1.1880701126810946</v>
      </c>
      <c r="P54" s="40" t="s">
        <v>208</v>
      </c>
      <c r="Q54" s="794">
        <f t="shared" si="0"/>
        <v>1498452530.7033496</v>
      </c>
      <c r="R54" s="795"/>
      <c r="S54" s="811"/>
      <c r="T54" s="811"/>
      <c r="U54" s="811"/>
    </row>
    <row r="55" spans="2:21" ht="30" customHeight="1" x14ac:dyDescent="0.2">
      <c r="B55" s="261"/>
      <c r="C55" s="263"/>
      <c r="D55" s="776" t="s">
        <v>151</v>
      </c>
      <c r="E55" s="777"/>
      <c r="F55" s="79" t="s">
        <v>152</v>
      </c>
      <c r="G55" s="793">
        <v>5000000000</v>
      </c>
      <c r="H55" s="793"/>
      <c r="I55" s="793"/>
      <c r="J55" s="779"/>
      <c r="K55" s="779"/>
      <c r="L55" s="785">
        <v>42657</v>
      </c>
      <c r="M55" s="785">
        <v>42657</v>
      </c>
      <c r="N55" s="41"/>
      <c r="O55" s="111">
        <f>132.78/111.82</f>
        <v>1.1874441065998929</v>
      </c>
      <c r="P55" s="40" t="s">
        <v>209</v>
      </c>
      <c r="Q55" s="794">
        <f t="shared" si="0"/>
        <v>4210724506.702816</v>
      </c>
      <c r="R55" s="795"/>
      <c r="S55" s="811"/>
      <c r="T55" s="811"/>
      <c r="U55" s="811"/>
    </row>
    <row r="56" spans="2:21" ht="30" customHeight="1" x14ac:dyDescent="0.2">
      <c r="B56" s="261"/>
      <c r="C56" s="263"/>
      <c r="D56" s="776" t="s">
        <v>151</v>
      </c>
      <c r="E56" s="777"/>
      <c r="F56" s="79" t="s">
        <v>152</v>
      </c>
      <c r="G56" s="793">
        <v>2900000000</v>
      </c>
      <c r="H56" s="793"/>
      <c r="I56" s="793"/>
      <c r="J56" s="779"/>
      <c r="K56" s="779"/>
      <c r="L56" s="785" t="s">
        <v>210</v>
      </c>
      <c r="M56" s="785" t="s">
        <v>210</v>
      </c>
      <c r="N56" s="41"/>
      <c r="O56" s="111">
        <f>132.78/111.82</f>
        <v>1.1874441065998929</v>
      </c>
      <c r="P56" s="40" t="s">
        <v>209</v>
      </c>
      <c r="Q56" s="794">
        <f t="shared" si="0"/>
        <v>2442220213.8876333</v>
      </c>
      <c r="R56" s="795"/>
      <c r="S56" s="811"/>
      <c r="T56" s="811"/>
      <c r="U56" s="811"/>
    </row>
    <row r="57" spans="2:21" ht="30" customHeight="1" x14ac:dyDescent="0.2">
      <c r="B57" s="261"/>
      <c r="C57" s="263"/>
      <c r="D57" s="776" t="s">
        <v>151</v>
      </c>
      <c r="E57" s="777"/>
      <c r="F57" s="79" t="s">
        <v>152</v>
      </c>
      <c r="G57" s="793">
        <v>3570400000</v>
      </c>
      <c r="H57" s="793"/>
      <c r="I57" s="793"/>
      <c r="J57" s="779"/>
      <c r="K57" s="779"/>
      <c r="L57" s="785" t="s">
        <v>211</v>
      </c>
      <c r="M57" s="785" t="s">
        <v>211</v>
      </c>
      <c r="N57" s="41"/>
      <c r="O57" s="111">
        <f>132.78/111.82</f>
        <v>1.1874441065998929</v>
      </c>
      <c r="P57" s="40" t="s">
        <v>209</v>
      </c>
      <c r="Q57" s="794">
        <f t="shared" si="0"/>
        <v>3006794155.746347</v>
      </c>
      <c r="R57" s="795"/>
      <c r="S57" s="811"/>
      <c r="T57" s="811"/>
      <c r="U57" s="811"/>
    </row>
    <row r="58" spans="2:21" ht="30" customHeight="1" x14ac:dyDescent="0.2">
      <c r="B58" s="261"/>
      <c r="C58" s="263"/>
      <c r="D58" s="776" t="s">
        <v>151</v>
      </c>
      <c r="E58" s="777"/>
      <c r="F58" s="79" t="s">
        <v>152</v>
      </c>
      <c r="G58" s="793">
        <v>5000000000</v>
      </c>
      <c r="H58" s="793"/>
      <c r="I58" s="793"/>
      <c r="J58" s="779"/>
      <c r="K58" s="779"/>
      <c r="L58" s="785" t="s">
        <v>212</v>
      </c>
      <c r="M58" s="785" t="s">
        <v>212</v>
      </c>
      <c r="N58" s="41"/>
      <c r="O58" s="111">
        <f>132.78/111.82</f>
        <v>1.1874441065998929</v>
      </c>
      <c r="P58" s="40" t="s">
        <v>209</v>
      </c>
      <c r="Q58" s="794">
        <f t="shared" si="0"/>
        <v>4210724506.702816</v>
      </c>
      <c r="R58" s="795"/>
      <c r="S58" s="812"/>
      <c r="T58" s="812"/>
      <c r="U58" s="812"/>
    </row>
    <row r="59" spans="2:21" ht="31.5" customHeight="1" x14ac:dyDescent="0.2">
      <c r="B59" s="261"/>
      <c r="C59" s="263"/>
      <c r="D59" s="776" t="s">
        <v>151</v>
      </c>
      <c r="E59" s="777"/>
      <c r="F59" s="79" t="s">
        <v>152</v>
      </c>
      <c r="G59" s="793">
        <v>433333333</v>
      </c>
      <c r="H59" s="793"/>
      <c r="I59" s="793"/>
      <c r="J59" s="779"/>
      <c r="K59" s="779"/>
      <c r="L59" s="785" t="s">
        <v>212</v>
      </c>
      <c r="M59" s="785" t="s">
        <v>212</v>
      </c>
      <c r="N59" s="41"/>
      <c r="O59" s="111">
        <f>132.78/111.82</f>
        <v>1.1874441065998929</v>
      </c>
      <c r="P59" s="40" t="s">
        <v>209</v>
      </c>
      <c r="Q59" s="794">
        <f t="shared" si="0"/>
        <v>364929456.96686244</v>
      </c>
      <c r="R59" s="795"/>
      <c r="S59" s="811"/>
      <c r="T59" s="811"/>
      <c r="U59" s="811"/>
    </row>
    <row r="60" spans="2:21" ht="27.75" customHeight="1" x14ac:dyDescent="0.2">
      <c r="B60" s="261"/>
      <c r="C60" s="263"/>
      <c r="D60" s="776" t="s">
        <v>151</v>
      </c>
      <c r="E60" s="777"/>
      <c r="F60" s="79" t="s">
        <v>152</v>
      </c>
      <c r="G60" s="793">
        <v>1260000000</v>
      </c>
      <c r="H60" s="793"/>
      <c r="I60" s="793"/>
      <c r="J60" s="779"/>
      <c r="K60" s="779"/>
      <c r="L60" s="785" t="s">
        <v>213</v>
      </c>
      <c r="M60" s="785" t="s">
        <v>213</v>
      </c>
      <c r="N60" s="41"/>
      <c r="O60" s="111">
        <f>132.7/111.82</f>
        <v>1.186728671078519</v>
      </c>
      <c r="P60" s="40" t="s">
        <v>214</v>
      </c>
      <c r="Q60" s="794">
        <f t="shared" si="0"/>
        <v>1061742275.8100981</v>
      </c>
      <c r="R60" s="795"/>
      <c r="S60" s="812"/>
      <c r="T60" s="812"/>
      <c r="U60" s="812"/>
    </row>
    <row r="61" spans="2:21" ht="31.5" customHeight="1" x14ac:dyDescent="0.2">
      <c r="B61" s="261"/>
      <c r="C61" s="263"/>
      <c r="D61" s="776" t="s">
        <v>151</v>
      </c>
      <c r="E61" s="777"/>
      <c r="F61" s="79" t="s">
        <v>152</v>
      </c>
      <c r="G61" s="793">
        <v>1890000000</v>
      </c>
      <c r="H61" s="793"/>
      <c r="I61" s="793"/>
      <c r="J61" s="814"/>
      <c r="K61" s="779"/>
      <c r="L61" s="785" t="s">
        <v>215</v>
      </c>
      <c r="M61" s="785" t="s">
        <v>215</v>
      </c>
      <c r="N61" s="41"/>
      <c r="O61" s="111">
        <f>132.7/111.82</f>
        <v>1.186728671078519</v>
      </c>
      <c r="P61" s="40" t="s">
        <v>214</v>
      </c>
      <c r="Q61" s="794">
        <f t="shared" si="0"/>
        <v>1592613413.715147</v>
      </c>
      <c r="R61" s="795"/>
      <c r="S61" s="811"/>
      <c r="T61" s="811"/>
      <c r="U61" s="811"/>
    </row>
    <row r="62" spans="2:21" ht="31.5" customHeight="1" x14ac:dyDescent="0.2">
      <c r="B62" s="261"/>
      <c r="C62" s="263"/>
      <c r="D62" s="776" t="s">
        <v>151</v>
      </c>
      <c r="E62" s="777"/>
      <c r="F62" s="79" t="s">
        <v>152</v>
      </c>
      <c r="G62" s="793">
        <v>1890000000</v>
      </c>
      <c r="H62" s="793"/>
      <c r="I62" s="793"/>
      <c r="J62" s="779"/>
      <c r="K62" s="779"/>
      <c r="L62" s="785" t="s">
        <v>216</v>
      </c>
      <c r="M62" s="785" t="s">
        <v>216</v>
      </c>
      <c r="N62" s="41"/>
      <c r="O62" s="111">
        <f>132.7/111.82</f>
        <v>1.186728671078519</v>
      </c>
      <c r="P62" s="40" t="s">
        <v>214</v>
      </c>
      <c r="Q62" s="794">
        <f t="shared" si="0"/>
        <v>1592613413.715147</v>
      </c>
      <c r="R62" s="795"/>
      <c r="S62" s="813"/>
      <c r="T62" s="813"/>
      <c r="U62" s="813"/>
    </row>
    <row r="63" spans="2:21" ht="31.5" customHeight="1" x14ac:dyDescent="0.2">
      <c r="B63" s="261"/>
      <c r="C63" s="263"/>
      <c r="D63" s="776" t="s">
        <v>151</v>
      </c>
      <c r="E63" s="777"/>
      <c r="F63" s="79" t="s">
        <v>152</v>
      </c>
      <c r="G63" s="793">
        <v>1440000000</v>
      </c>
      <c r="H63" s="793"/>
      <c r="I63" s="793"/>
      <c r="J63" s="779"/>
      <c r="K63" s="779"/>
      <c r="L63" s="785">
        <v>42755</v>
      </c>
      <c r="M63" s="785" t="s">
        <v>216</v>
      </c>
      <c r="N63" s="41"/>
      <c r="O63" s="111">
        <f>133.4/111.82</f>
        <v>1.1929887318905386</v>
      </c>
      <c r="P63" s="40" t="s">
        <v>217</v>
      </c>
      <c r="Q63" s="794">
        <f t="shared" si="0"/>
        <v>1207052473.7631183</v>
      </c>
      <c r="R63" s="795"/>
      <c r="S63" s="813"/>
      <c r="T63" s="813"/>
      <c r="U63" s="813"/>
    </row>
    <row r="64" spans="2:21" ht="31.5" customHeight="1" x14ac:dyDescent="0.2">
      <c r="B64" s="261"/>
      <c r="C64" s="263"/>
      <c r="D64" s="776" t="s">
        <v>151</v>
      </c>
      <c r="E64" s="777"/>
      <c r="F64" s="79" t="s">
        <v>152</v>
      </c>
      <c r="G64" s="793">
        <v>1440000000</v>
      </c>
      <c r="H64" s="793"/>
      <c r="I64" s="793"/>
      <c r="J64" s="779"/>
      <c r="K64" s="779"/>
      <c r="L64" s="785">
        <v>42755</v>
      </c>
      <c r="M64" s="785" t="s">
        <v>216</v>
      </c>
      <c r="N64" s="41"/>
      <c r="O64" s="111">
        <f>133.4/111.82</f>
        <v>1.1929887318905386</v>
      </c>
      <c r="P64" s="40" t="s">
        <v>217</v>
      </c>
      <c r="Q64" s="794">
        <f t="shared" si="0"/>
        <v>1207052473.7631183</v>
      </c>
      <c r="R64" s="795"/>
      <c r="S64" s="813"/>
      <c r="T64" s="813"/>
      <c r="U64" s="813"/>
    </row>
    <row r="65" spans="2:21" ht="31.5" customHeight="1" x14ac:dyDescent="0.2">
      <c r="B65" s="261"/>
      <c r="C65" s="263"/>
      <c r="D65" s="776" t="s">
        <v>151</v>
      </c>
      <c r="E65" s="777"/>
      <c r="F65" s="79" t="s">
        <v>152</v>
      </c>
      <c r="G65" s="793">
        <v>960000000</v>
      </c>
      <c r="H65" s="793"/>
      <c r="I65" s="793"/>
      <c r="J65" s="779"/>
      <c r="K65" s="779"/>
      <c r="L65" s="785" t="s">
        <v>218</v>
      </c>
      <c r="M65" s="785" t="s">
        <v>216</v>
      </c>
      <c r="N65" s="41"/>
      <c r="O65" s="111">
        <f>134.77/111.82</f>
        <v>1.2052405651940621</v>
      </c>
      <c r="P65" s="40" t="s">
        <v>219</v>
      </c>
      <c r="Q65" s="794">
        <f t="shared" si="0"/>
        <v>796521481.04177475</v>
      </c>
      <c r="R65" s="795"/>
      <c r="S65" s="813"/>
      <c r="T65" s="813"/>
      <c r="U65" s="813"/>
    </row>
    <row r="66" spans="2:21" ht="31.5" customHeight="1" x14ac:dyDescent="0.2">
      <c r="B66" s="261"/>
      <c r="C66" s="263"/>
      <c r="D66" s="776" t="s">
        <v>151</v>
      </c>
      <c r="E66" s="777"/>
      <c r="F66" s="79" t="s">
        <v>152</v>
      </c>
      <c r="G66" s="793">
        <v>3450000000</v>
      </c>
      <c r="H66" s="793"/>
      <c r="I66" s="793"/>
      <c r="J66" s="779"/>
      <c r="K66" s="779"/>
      <c r="L66" s="785">
        <v>42826</v>
      </c>
      <c r="M66" s="785" t="s">
        <v>216</v>
      </c>
      <c r="N66" s="41"/>
      <c r="O66" s="111">
        <f>134.77/111.82</f>
        <v>1.2052405651940621</v>
      </c>
      <c r="P66" s="40" t="s">
        <v>220</v>
      </c>
      <c r="Q66" s="794">
        <f t="shared" si="0"/>
        <v>2862499072.4938779</v>
      </c>
      <c r="R66" s="795"/>
      <c r="S66" s="813"/>
      <c r="T66" s="813"/>
      <c r="U66" s="813"/>
    </row>
    <row r="67" spans="2:21" ht="31.5" customHeight="1" x14ac:dyDescent="0.2">
      <c r="B67" s="261"/>
      <c r="C67" s="263"/>
      <c r="D67" s="776" t="s">
        <v>151</v>
      </c>
      <c r="E67" s="777"/>
      <c r="F67" s="79" t="s">
        <v>152</v>
      </c>
      <c r="G67" s="793">
        <v>2300000000</v>
      </c>
      <c r="H67" s="793"/>
      <c r="I67" s="793"/>
      <c r="J67" s="809"/>
      <c r="K67" s="779"/>
      <c r="L67" s="785">
        <v>42788</v>
      </c>
      <c r="M67" s="785" t="s">
        <v>216</v>
      </c>
      <c r="N67" s="41"/>
      <c r="O67" s="111">
        <f>134.77/111.82</f>
        <v>1.2052405651940621</v>
      </c>
      <c r="P67" s="40" t="s">
        <v>220</v>
      </c>
      <c r="Q67" s="794">
        <f t="shared" si="0"/>
        <v>1908332714.9959188</v>
      </c>
      <c r="R67" s="795"/>
      <c r="S67" s="813"/>
      <c r="T67" s="813"/>
      <c r="U67" s="813"/>
    </row>
    <row r="68" spans="2:21" ht="31.5" customHeight="1" x14ac:dyDescent="0.2">
      <c r="B68" s="261"/>
      <c r="C68" s="263"/>
      <c r="D68" s="776" t="s">
        <v>151</v>
      </c>
      <c r="E68" s="777"/>
      <c r="F68" s="79" t="s">
        <v>152</v>
      </c>
      <c r="G68" s="793">
        <v>3450000000</v>
      </c>
      <c r="H68" s="793"/>
      <c r="I68" s="793"/>
      <c r="J68" s="779"/>
      <c r="K68" s="779"/>
      <c r="L68" s="785">
        <v>42786</v>
      </c>
      <c r="M68" s="785" t="s">
        <v>216</v>
      </c>
      <c r="N68" s="41"/>
      <c r="O68" s="111">
        <f>136.12/111.82</f>
        <v>1.2173135396172421</v>
      </c>
      <c r="P68" s="40" t="s">
        <v>220</v>
      </c>
      <c r="Q68" s="794">
        <f t="shared" si="0"/>
        <v>2834109609.1683807</v>
      </c>
      <c r="R68" s="795"/>
      <c r="S68" s="813"/>
      <c r="T68" s="813"/>
      <c r="U68" s="813"/>
    </row>
    <row r="69" spans="2:21" ht="31.5" customHeight="1" x14ac:dyDescent="0.2">
      <c r="B69" s="261"/>
      <c r="C69" s="263"/>
      <c r="D69" s="776" t="s">
        <v>151</v>
      </c>
      <c r="E69" s="777"/>
      <c r="F69" s="79" t="s">
        <v>152</v>
      </c>
      <c r="G69" s="793">
        <v>330000000</v>
      </c>
      <c r="H69" s="793"/>
      <c r="I69" s="793"/>
      <c r="J69" s="809"/>
      <c r="K69" s="779"/>
      <c r="L69" s="785">
        <v>42842</v>
      </c>
      <c r="M69" s="785" t="s">
        <v>216</v>
      </c>
      <c r="N69" s="41"/>
      <c r="O69" s="111">
        <f t="shared" ref="O69:O71" si="1">136.76/111.82</f>
        <v>1.2230370237882311</v>
      </c>
      <c r="P69" s="40" t="s">
        <v>220</v>
      </c>
      <c r="Q69" s="794">
        <f t="shared" si="0"/>
        <v>269820122.84293652</v>
      </c>
      <c r="R69" s="795"/>
      <c r="S69" s="813"/>
      <c r="T69" s="813"/>
      <c r="U69" s="813"/>
    </row>
    <row r="70" spans="2:21" ht="31.5" customHeight="1" x14ac:dyDescent="0.2">
      <c r="B70" s="261"/>
      <c r="C70" s="263"/>
      <c r="D70" s="776" t="s">
        <v>151</v>
      </c>
      <c r="E70" s="777"/>
      <c r="F70" s="79" t="s">
        <v>152</v>
      </c>
      <c r="G70" s="793">
        <v>90000000</v>
      </c>
      <c r="H70" s="793"/>
      <c r="I70" s="793"/>
      <c r="J70" s="779"/>
      <c r="K70" s="779"/>
      <c r="L70" s="815" t="s">
        <v>221</v>
      </c>
      <c r="M70" s="816"/>
      <c r="N70" s="41"/>
      <c r="O70" s="111">
        <f t="shared" si="1"/>
        <v>1.2230370237882311</v>
      </c>
      <c r="P70" s="40" t="s">
        <v>220</v>
      </c>
      <c r="Q70" s="794">
        <f t="shared" si="0"/>
        <v>73587306.229891777</v>
      </c>
      <c r="R70" s="795"/>
      <c r="S70" s="813"/>
      <c r="T70" s="813"/>
      <c r="U70" s="813"/>
    </row>
    <row r="71" spans="2:21" ht="31.5" customHeight="1" x14ac:dyDescent="0.2">
      <c r="B71" s="261"/>
      <c r="C71" s="263"/>
      <c r="D71" s="776" t="s">
        <v>151</v>
      </c>
      <c r="E71" s="777"/>
      <c r="F71" s="79" t="s">
        <v>152</v>
      </c>
      <c r="G71" s="793">
        <v>420000000</v>
      </c>
      <c r="H71" s="793"/>
      <c r="I71" s="793"/>
      <c r="J71" s="809"/>
      <c r="K71" s="779"/>
      <c r="L71" s="785" t="s">
        <v>222</v>
      </c>
      <c r="M71" s="785" t="s">
        <v>216</v>
      </c>
      <c r="N71" s="41"/>
      <c r="O71" s="111">
        <f t="shared" si="1"/>
        <v>1.2230370237882311</v>
      </c>
      <c r="P71" s="40" t="s">
        <v>220</v>
      </c>
      <c r="Q71" s="794">
        <f t="shared" si="0"/>
        <v>343407429.07282829</v>
      </c>
      <c r="R71" s="795"/>
      <c r="S71" s="813"/>
      <c r="T71" s="813"/>
      <c r="U71" s="813"/>
    </row>
    <row r="72" spans="2:21" ht="31.5" customHeight="1" x14ac:dyDescent="0.2">
      <c r="B72" s="261"/>
      <c r="C72" s="263"/>
      <c r="D72" s="776" t="s">
        <v>151</v>
      </c>
      <c r="E72" s="777"/>
      <c r="F72" s="79" t="s">
        <v>152</v>
      </c>
      <c r="G72" s="793">
        <v>75000000</v>
      </c>
      <c r="H72" s="793"/>
      <c r="I72" s="793"/>
      <c r="J72" s="779"/>
      <c r="K72" s="779"/>
      <c r="L72" s="785" t="s">
        <v>223</v>
      </c>
      <c r="M72" s="785" t="s">
        <v>216</v>
      </c>
      <c r="N72" s="41"/>
      <c r="O72" s="111">
        <f t="shared" ref="O72:O79" si="2">137.4/111.82</f>
        <v>1.2287605079592203</v>
      </c>
      <c r="P72" s="40" t="s">
        <v>224</v>
      </c>
      <c r="Q72" s="794">
        <f t="shared" si="0"/>
        <v>61037117.903930128</v>
      </c>
      <c r="R72" s="795"/>
      <c r="S72" s="813"/>
      <c r="T72" s="813"/>
      <c r="U72" s="813"/>
    </row>
    <row r="73" spans="2:21" ht="31.5" customHeight="1" x14ac:dyDescent="0.2">
      <c r="B73" s="261"/>
      <c r="C73" s="263"/>
      <c r="D73" s="776" t="s">
        <v>151</v>
      </c>
      <c r="E73" s="777"/>
      <c r="F73" s="79" t="s">
        <v>152</v>
      </c>
      <c r="G73" s="793">
        <v>280000000</v>
      </c>
      <c r="H73" s="793"/>
      <c r="I73" s="793"/>
      <c r="J73" s="779"/>
      <c r="K73" s="779"/>
      <c r="L73" s="785" t="s">
        <v>225</v>
      </c>
      <c r="M73" s="785" t="s">
        <v>216</v>
      </c>
      <c r="N73" s="41"/>
      <c r="O73" s="111">
        <f t="shared" si="2"/>
        <v>1.2287605079592203</v>
      </c>
      <c r="P73" s="40" t="s">
        <v>224</v>
      </c>
      <c r="Q73" s="794">
        <f t="shared" si="0"/>
        <v>227871906.84133914</v>
      </c>
      <c r="R73" s="795"/>
      <c r="S73" s="813"/>
      <c r="T73" s="813"/>
      <c r="U73" s="813"/>
    </row>
    <row r="74" spans="2:21" ht="31.5" customHeight="1" x14ac:dyDescent="0.2">
      <c r="B74" s="261"/>
      <c r="C74" s="263"/>
      <c r="D74" s="776" t="s">
        <v>151</v>
      </c>
      <c r="E74" s="777"/>
      <c r="F74" s="79" t="s">
        <v>152</v>
      </c>
      <c r="G74" s="793">
        <v>50000000</v>
      </c>
      <c r="H74" s="793"/>
      <c r="I74" s="793"/>
      <c r="J74" s="779"/>
      <c r="K74" s="779"/>
      <c r="L74" s="785" t="s">
        <v>226</v>
      </c>
      <c r="M74" s="785" t="s">
        <v>216</v>
      </c>
      <c r="N74" s="41"/>
      <c r="O74" s="111">
        <f t="shared" si="2"/>
        <v>1.2287605079592203</v>
      </c>
      <c r="P74" s="40" t="s">
        <v>224</v>
      </c>
      <c r="Q74" s="794">
        <f t="shared" si="0"/>
        <v>40691411.935953416</v>
      </c>
      <c r="R74" s="795"/>
      <c r="S74" s="813"/>
      <c r="T74" s="813"/>
      <c r="U74" s="813"/>
    </row>
    <row r="75" spans="2:21" ht="31.5" customHeight="1" x14ac:dyDescent="0.2">
      <c r="B75" s="261"/>
      <c r="C75" s="263"/>
      <c r="D75" s="776" t="s">
        <v>151</v>
      </c>
      <c r="E75" s="777"/>
      <c r="F75" s="79" t="s">
        <v>152</v>
      </c>
      <c r="G75" s="793">
        <v>187500000</v>
      </c>
      <c r="H75" s="793"/>
      <c r="I75" s="793"/>
      <c r="J75" s="779"/>
      <c r="K75" s="779"/>
      <c r="L75" s="785" t="s">
        <v>227</v>
      </c>
      <c r="M75" s="785" t="s">
        <v>216</v>
      </c>
      <c r="N75" s="41"/>
      <c r="O75" s="111">
        <f t="shared" si="2"/>
        <v>1.2287605079592203</v>
      </c>
      <c r="P75" s="40" t="s">
        <v>224</v>
      </c>
      <c r="Q75" s="794">
        <f t="shared" si="0"/>
        <v>152592794.75982532</v>
      </c>
      <c r="R75" s="795"/>
      <c r="S75" s="813"/>
      <c r="T75" s="813"/>
      <c r="U75" s="813"/>
    </row>
    <row r="76" spans="2:21" ht="31.5" customHeight="1" x14ac:dyDescent="0.2">
      <c r="B76" s="261"/>
      <c r="C76" s="263"/>
      <c r="D76" s="776" t="s">
        <v>151</v>
      </c>
      <c r="E76" s="777"/>
      <c r="F76" s="79" t="s">
        <v>152</v>
      </c>
      <c r="G76" s="793">
        <v>100000000</v>
      </c>
      <c r="H76" s="793"/>
      <c r="I76" s="793"/>
      <c r="J76" s="779"/>
      <c r="K76" s="779"/>
      <c r="L76" s="785" t="s">
        <v>228</v>
      </c>
      <c r="M76" s="785" t="s">
        <v>216</v>
      </c>
      <c r="N76" s="41"/>
      <c r="O76" s="111">
        <f t="shared" si="2"/>
        <v>1.2287605079592203</v>
      </c>
      <c r="P76" s="40" t="s">
        <v>224</v>
      </c>
      <c r="Q76" s="794">
        <f t="shared" si="0"/>
        <v>81382823.871906832</v>
      </c>
      <c r="R76" s="795"/>
      <c r="S76" s="813"/>
      <c r="T76" s="813"/>
      <c r="U76" s="813"/>
    </row>
    <row r="77" spans="2:21" ht="31.5" customHeight="1" x14ac:dyDescent="0.2">
      <c r="B77" s="261"/>
      <c r="C77" s="263"/>
      <c r="D77" s="776" t="s">
        <v>151</v>
      </c>
      <c r="E77" s="777"/>
      <c r="F77" s="79" t="s">
        <v>152</v>
      </c>
      <c r="G77" s="793">
        <v>187500000</v>
      </c>
      <c r="H77" s="793"/>
      <c r="I77" s="793"/>
      <c r="J77" s="779"/>
      <c r="K77" s="779"/>
      <c r="L77" s="785" t="s">
        <v>229</v>
      </c>
      <c r="M77" s="785" t="s">
        <v>216</v>
      </c>
      <c r="N77" s="41"/>
      <c r="O77" s="111">
        <f t="shared" si="2"/>
        <v>1.2287605079592203</v>
      </c>
      <c r="P77" s="40" t="s">
        <v>224</v>
      </c>
      <c r="Q77" s="794">
        <f t="shared" si="0"/>
        <v>152592794.75982532</v>
      </c>
      <c r="R77" s="795"/>
      <c r="S77" s="813"/>
      <c r="T77" s="813"/>
      <c r="U77" s="813"/>
    </row>
    <row r="78" spans="2:21" ht="31.5" customHeight="1" x14ac:dyDescent="0.2">
      <c r="B78" s="261"/>
      <c r="C78" s="263"/>
      <c r="D78" s="776" t="s">
        <v>151</v>
      </c>
      <c r="E78" s="777"/>
      <c r="F78" s="79" t="s">
        <v>152</v>
      </c>
      <c r="G78" s="793">
        <v>90000000</v>
      </c>
      <c r="H78" s="793"/>
      <c r="I78" s="793"/>
      <c r="J78" s="779"/>
      <c r="K78" s="779"/>
      <c r="L78" s="785" t="s">
        <v>229</v>
      </c>
      <c r="M78" s="785" t="s">
        <v>216</v>
      </c>
      <c r="N78" s="41"/>
      <c r="O78" s="111">
        <f t="shared" si="2"/>
        <v>1.2287605079592203</v>
      </c>
      <c r="P78" s="40" t="s">
        <v>224</v>
      </c>
      <c r="Q78" s="794">
        <f t="shared" si="0"/>
        <v>73244541.484716147</v>
      </c>
      <c r="R78" s="795"/>
      <c r="S78" s="813"/>
      <c r="T78" s="813"/>
      <c r="U78" s="813"/>
    </row>
    <row r="79" spans="2:21" ht="31.5" customHeight="1" x14ac:dyDescent="0.2">
      <c r="B79" s="261"/>
      <c r="C79" s="263"/>
      <c r="D79" s="776" t="s">
        <v>151</v>
      </c>
      <c r="E79" s="777"/>
      <c r="F79" s="79" t="s">
        <v>152</v>
      </c>
      <c r="G79" s="793">
        <v>25000000</v>
      </c>
      <c r="H79" s="793"/>
      <c r="I79" s="793"/>
      <c r="J79" s="809"/>
      <c r="K79" s="779"/>
      <c r="L79" s="785" t="s">
        <v>230</v>
      </c>
      <c r="M79" s="785" t="s">
        <v>216</v>
      </c>
      <c r="N79" s="41"/>
      <c r="O79" s="111">
        <f t="shared" si="2"/>
        <v>1.2287605079592203</v>
      </c>
      <c r="P79" s="40" t="s">
        <v>224</v>
      </c>
      <c r="Q79" s="794">
        <f t="shared" ref="Q79:Q110" si="3">+G79/O79</f>
        <v>20345705.967976708</v>
      </c>
      <c r="R79" s="795"/>
      <c r="S79" s="813"/>
      <c r="T79" s="813"/>
      <c r="U79" s="813"/>
    </row>
    <row r="80" spans="2:21" ht="31.5" customHeight="1" x14ac:dyDescent="0.2">
      <c r="B80" s="261"/>
      <c r="C80" s="263"/>
      <c r="D80" s="776" t="s">
        <v>151</v>
      </c>
      <c r="E80" s="777"/>
      <c r="F80" s="79" t="s">
        <v>152</v>
      </c>
      <c r="G80" s="793">
        <v>15000000</v>
      </c>
      <c r="H80" s="793"/>
      <c r="I80" s="793"/>
      <c r="J80" s="809"/>
      <c r="K80" s="779"/>
      <c r="L80" s="785" t="s">
        <v>231</v>
      </c>
      <c r="M80" s="785" t="s">
        <v>216</v>
      </c>
      <c r="N80" s="41"/>
      <c r="O80" s="111">
        <f>138.05/111.82</f>
        <v>1.2345734215703812</v>
      </c>
      <c r="P80" s="40" t="s">
        <v>232</v>
      </c>
      <c r="Q80" s="794">
        <f t="shared" si="3"/>
        <v>12149945.67185802</v>
      </c>
      <c r="R80" s="795"/>
      <c r="S80" s="813"/>
      <c r="T80" s="813"/>
      <c r="U80" s="813"/>
    </row>
    <row r="81" spans="2:21" ht="31.5" customHeight="1" x14ac:dyDescent="0.2">
      <c r="B81" s="261"/>
      <c r="C81" s="263"/>
      <c r="D81" s="776" t="s">
        <v>151</v>
      </c>
      <c r="E81" s="777"/>
      <c r="F81" s="79" t="s">
        <v>152</v>
      </c>
      <c r="G81" s="793">
        <v>10000000</v>
      </c>
      <c r="H81" s="793"/>
      <c r="I81" s="793"/>
      <c r="J81" s="809"/>
      <c r="K81" s="779"/>
      <c r="L81" s="785" t="s">
        <v>233</v>
      </c>
      <c r="M81" s="785" t="s">
        <v>216</v>
      </c>
      <c r="N81" s="41"/>
      <c r="O81" s="111">
        <f>138.05/111.82</f>
        <v>1.2345734215703812</v>
      </c>
      <c r="P81" s="40" t="s">
        <v>234</v>
      </c>
      <c r="Q81" s="794">
        <f t="shared" si="3"/>
        <v>8099963.7812386798</v>
      </c>
      <c r="R81" s="795"/>
      <c r="S81" s="813"/>
      <c r="T81" s="813"/>
      <c r="U81" s="813"/>
    </row>
    <row r="82" spans="2:21" ht="31.5" customHeight="1" x14ac:dyDescent="0.2">
      <c r="B82" s="210"/>
      <c r="C82" s="212"/>
      <c r="D82" s="776" t="s">
        <v>151</v>
      </c>
      <c r="E82" s="777"/>
      <c r="F82" s="79" t="s">
        <v>152</v>
      </c>
      <c r="G82" s="793">
        <v>2336000000</v>
      </c>
      <c r="H82" s="793"/>
      <c r="I82" s="793"/>
      <c r="J82" s="779"/>
      <c r="K82" s="779"/>
      <c r="L82" s="785">
        <v>43196</v>
      </c>
      <c r="M82" s="785"/>
      <c r="N82" s="41"/>
      <c r="O82" s="111">
        <f>141.05/111.82</f>
        <v>1.2614022536218925</v>
      </c>
      <c r="P82" s="40" t="s">
        <v>235</v>
      </c>
      <c r="Q82" s="794">
        <f t="shared" si="3"/>
        <v>1851907266.9266214</v>
      </c>
      <c r="R82" s="795"/>
      <c r="S82" s="817"/>
      <c r="T82" s="818"/>
      <c r="U82" s="819"/>
    </row>
    <row r="83" spans="2:21" ht="31.5" customHeight="1" x14ac:dyDescent="0.2">
      <c r="B83" s="210"/>
      <c r="C83" s="212"/>
      <c r="D83" s="776" t="s">
        <v>151</v>
      </c>
      <c r="E83" s="777"/>
      <c r="F83" s="79" t="s">
        <v>152</v>
      </c>
      <c r="G83" s="793">
        <v>3504000000</v>
      </c>
      <c r="H83" s="793"/>
      <c r="I83" s="793"/>
      <c r="J83" s="779"/>
      <c r="K83" s="779"/>
      <c r="L83" s="785">
        <v>43200</v>
      </c>
      <c r="M83" s="785"/>
      <c r="N83" s="41"/>
      <c r="O83" s="111">
        <f t="shared" ref="O83:O84" si="4">141.05/111.82</f>
        <v>1.2614022536218925</v>
      </c>
      <c r="P83" s="40" t="s">
        <v>235</v>
      </c>
      <c r="Q83" s="794">
        <f t="shared" si="3"/>
        <v>2777860900.3899322</v>
      </c>
      <c r="R83" s="795"/>
      <c r="S83" s="817"/>
      <c r="T83" s="818"/>
      <c r="U83" s="819"/>
    </row>
    <row r="84" spans="2:21" ht="31.5" customHeight="1" x14ac:dyDescent="0.2">
      <c r="B84" s="261"/>
      <c r="C84" s="263"/>
      <c r="D84" s="776" t="s">
        <v>151</v>
      </c>
      <c r="E84" s="777"/>
      <c r="F84" s="79" t="s">
        <v>152</v>
      </c>
      <c r="G84" s="793">
        <v>3504000000</v>
      </c>
      <c r="H84" s="793"/>
      <c r="I84" s="793"/>
      <c r="J84" s="779"/>
      <c r="K84" s="779"/>
      <c r="L84" s="785">
        <v>43200</v>
      </c>
      <c r="M84" s="785"/>
      <c r="N84" s="41"/>
      <c r="O84" s="111">
        <f t="shared" si="4"/>
        <v>1.2614022536218925</v>
      </c>
      <c r="P84" s="40" t="s">
        <v>235</v>
      </c>
      <c r="Q84" s="794">
        <f t="shared" si="3"/>
        <v>2777860900.3899322</v>
      </c>
      <c r="R84" s="795"/>
      <c r="S84" s="813"/>
      <c r="T84" s="813"/>
      <c r="U84" s="813"/>
    </row>
    <row r="85" spans="2:21" ht="31.5" customHeight="1" x14ac:dyDescent="0.2">
      <c r="B85" s="210"/>
      <c r="C85" s="212"/>
      <c r="D85" s="776" t="s">
        <v>151</v>
      </c>
      <c r="E85" s="777"/>
      <c r="F85" s="79" t="s">
        <v>152</v>
      </c>
      <c r="G85" s="794">
        <v>18750000000</v>
      </c>
      <c r="H85" s="795"/>
      <c r="I85" s="218"/>
      <c r="J85" s="779"/>
      <c r="K85" s="779"/>
      <c r="L85" s="785">
        <v>43304</v>
      </c>
      <c r="M85" s="785"/>
      <c r="N85" s="72"/>
      <c r="O85" s="111">
        <f>142.28/111.82</f>
        <v>1.272402074763012</v>
      </c>
      <c r="P85" s="51" t="s">
        <v>453</v>
      </c>
      <c r="Q85" s="794">
        <f t="shared" si="3"/>
        <v>14735908068.597132</v>
      </c>
      <c r="R85" s="795"/>
      <c r="S85" s="817" t="s">
        <v>456</v>
      </c>
      <c r="T85" s="818"/>
      <c r="U85" s="819"/>
    </row>
    <row r="86" spans="2:21" ht="40.5" customHeight="1" x14ac:dyDescent="0.2">
      <c r="B86" s="210"/>
      <c r="C86" s="212"/>
      <c r="D86" s="776" t="s">
        <v>151</v>
      </c>
      <c r="E86" s="777"/>
      <c r="F86" s="79" t="s">
        <v>152</v>
      </c>
      <c r="G86" s="794">
        <v>6250000000</v>
      </c>
      <c r="H86" s="795"/>
      <c r="I86" s="218"/>
      <c r="J86" s="779"/>
      <c r="K86" s="779"/>
      <c r="L86" s="785">
        <v>43326</v>
      </c>
      <c r="M86" s="785"/>
      <c r="N86" s="72"/>
      <c r="O86" s="111">
        <f>142.1/111.82</f>
        <v>1.2707923448399214</v>
      </c>
      <c r="P86" s="51" t="s">
        <v>457</v>
      </c>
      <c r="Q86" s="794">
        <f t="shared" si="3"/>
        <v>4918191414.4968328</v>
      </c>
      <c r="R86" s="795"/>
      <c r="S86" s="817" t="s">
        <v>456</v>
      </c>
      <c r="T86" s="818"/>
      <c r="U86" s="819"/>
    </row>
    <row r="87" spans="2:21" ht="40.5" customHeight="1" x14ac:dyDescent="0.2">
      <c r="B87" s="210"/>
      <c r="C87" s="212"/>
      <c r="D87" s="776" t="s">
        <v>151</v>
      </c>
      <c r="E87" s="777"/>
      <c r="F87" s="79" t="s">
        <v>152</v>
      </c>
      <c r="G87" s="794">
        <v>1200000000</v>
      </c>
      <c r="H87" s="795"/>
      <c r="I87" s="218"/>
      <c r="J87" s="779"/>
      <c r="K87" s="779"/>
      <c r="L87" s="785">
        <v>43349</v>
      </c>
      <c r="M87" s="785"/>
      <c r="N87" s="72"/>
      <c r="O87" s="111">
        <f>142.27/111.82</f>
        <v>1.2723126453228404</v>
      </c>
      <c r="P87" s="51" t="s">
        <v>458</v>
      </c>
      <c r="Q87" s="794">
        <f t="shared" si="3"/>
        <v>943164405.70745754</v>
      </c>
      <c r="R87" s="795"/>
      <c r="S87" s="817" t="s">
        <v>456</v>
      </c>
      <c r="T87" s="818"/>
      <c r="U87" s="819"/>
    </row>
    <row r="88" spans="2:21" ht="40.5" customHeight="1" x14ac:dyDescent="0.2">
      <c r="B88" s="210"/>
      <c r="C88" s="212"/>
      <c r="D88" s="776" t="s">
        <v>151</v>
      </c>
      <c r="E88" s="777"/>
      <c r="F88" s="79" t="s">
        <v>152</v>
      </c>
      <c r="G88" s="794">
        <v>31260000000</v>
      </c>
      <c r="H88" s="795"/>
      <c r="I88" s="218"/>
      <c r="J88" s="779"/>
      <c r="K88" s="779"/>
      <c r="L88" s="785">
        <v>43350</v>
      </c>
      <c r="M88" s="785"/>
      <c r="N88" s="72"/>
      <c r="O88" s="111">
        <f>142.27/111.82</f>
        <v>1.2723126453228404</v>
      </c>
      <c r="P88" s="51" t="s">
        <v>458</v>
      </c>
      <c r="Q88" s="794">
        <f t="shared" si="3"/>
        <v>24569432768.679268</v>
      </c>
      <c r="R88" s="795"/>
      <c r="S88" s="817" t="s">
        <v>456</v>
      </c>
      <c r="T88" s="818"/>
      <c r="U88" s="819"/>
    </row>
    <row r="89" spans="2:21" ht="40.5" customHeight="1" x14ac:dyDescent="0.2">
      <c r="B89" s="210"/>
      <c r="C89" s="212"/>
      <c r="D89" s="776" t="s">
        <v>151</v>
      </c>
      <c r="E89" s="777"/>
      <c r="F89" s="79" t="s">
        <v>152</v>
      </c>
      <c r="G89" s="794">
        <v>774948587</v>
      </c>
      <c r="H89" s="795"/>
      <c r="I89" s="218"/>
      <c r="J89" s="779"/>
      <c r="K89" s="779"/>
      <c r="L89" s="785">
        <v>43367</v>
      </c>
      <c r="M89" s="785"/>
      <c r="N89" s="72"/>
      <c r="O89" s="111">
        <f t="shared" ref="O89:O92" si="5">142.27/111.82</f>
        <v>1.2723126453228404</v>
      </c>
      <c r="P89" s="51" t="s">
        <v>458</v>
      </c>
      <c r="Q89" s="794">
        <f t="shared" si="3"/>
        <v>609086602.92640746</v>
      </c>
      <c r="R89" s="795"/>
      <c r="S89" s="817" t="s">
        <v>456</v>
      </c>
      <c r="T89" s="818"/>
      <c r="U89" s="819"/>
    </row>
    <row r="90" spans="2:21" ht="40.5" customHeight="1" x14ac:dyDescent="0.2">
      <c r="B90" s="210"/>
      <c r="C90" s="212"/>
      <c r="D90" s="776" t="s">
        <v>151</v>
      </c>
      <c r="E90" s="777"/>
      <c r="F90" s="79" t="s">
        <v>152</v>
      </c>
      <c r="G90" s="794">
        <v>500000000</v>
      </c>
      <c r="H90" s="795"/>
      <c r="I90" s="218"/>
      <c r="J90" s="779"/>
      <c r="K90" s="779"/>
      <c r="L90" s="785">
        <v>43368</v>
      </c>
      <c r="M90" s="785"/>
      <c r="N90" s="72"/>
      <c r="O90" s="111">
        <f t="shared" si="5"/>
        <v>1.2723126453228404</v>
      </c>
      <c r="P90" s="51" t="s">
        <v>458</v>
      </c>
      <c r="Q90" s="794">
        <f t="shared" si="3"/>
        <v>392985169.044774</v>
      </c>
      <c r="R90" s="795"/>
      <c r="S90" s="817" t="s">
        <v>456</v>
      </c>
      <c r="T90" s="818"/>
      <c r="U90" s="819"/>
    </row>
    <row r="91" spans="2:21" ht="40.5" customHeight="1" x14ac:dyDescent="0.2">
      <c r="B91" s="210"/>
      <c r="C91" s="212"/>
      <c r="D91" s="776" t="s">
        <v>151</v>
      </c>
      <c r="E91" s="777"/>
      <c r="F91" s="79" t="s">
        <v>152</v>
      </c>
      <c r="G91" s="794">
        <v>15938500</v>
      </c>
      <c r="H91" s="795"/>
      <c r="I91" s="218"/>
      <c r="J91" s="779"/>
      <c r="K91" s="779"/>
      <c r="L91" s="785">
        <v>43369</v>
      </c>
      <c r="M91" s="785"/>
      <c r="N91" s="72"/>
      <c r="O91" s="111">
        <f t="shared" si="5"/>
        <v>1.2723126453228404</v>
      </c>
      <c r="P91" s="51" t="s">
        <v>458</v>
      </c>
      <c r="Q91" s="794">
        <f t="shared" si="3"/>
        <v>12527188.233640261</v>
      </c>
      <c r="R91" s="795"/>
      <c r="S91" s="817" t="s">
        <v>456</v>
      </c>
      <c r="T91" s="818"/>
      <c r="U91" s="819"/>
    </row>
    <row r="92" spans="2:21" ht="40.5" customHeight="1" x14ac:dyDescent="0.2">
      <c r="B92" s="210"/>
      <c r="C92" s="212"/>
      <c r="D92" s="776" t="s">
        <v>151</v>
      </c>
      <c r="E92" s="777"/>
      <c r="F92" s="79" t="s">
        <v>152</v>
      </c>
      <c r="G92" s="794">
        <v>3849112913</v>
      </c>
      <c r="H92" s="795"/>
      <c r="I92" s="218"/>
      <c r="J92" s="779"/>
      <c r="K92" s="779"/>
      <c r="L92" s="785">
        <v>43370</v>
      </c>
      <c r="M92" s="785"/>
      <c r="N92" s="72"/>
      <c r="O92" s="111">
        <f t="shared" si="5"/>
        <v>1.2723126453228404</v>
      </c>
      <c r="P92" s="51" t="s">
        <v>458</v>
      </c>
      <c r="Q92" s="794">
        <f t="shared" si="3"/>
        <v>3025288577.5754547</v>
      </c>
      <c r="R92" s="795"/>
      <c r="S92" s="817" t="s">
        <v>456</v>
      </c>
      <c r="T92" s="818"/>
      <c r="U92" s="819"/>
    </row>
    <row r="93" spans="2:21" ht="40.5" customHeight="1" x14ac:dyDescent="0.2">
      <c r="B93" s="210"/>
      <c r="C93" s="212"/>
      <c r="D93" s="776" t="s">
        <v>151</v>
      </c>
      <c r="E93" s="777"/>
      <c r="F93" s="79" t="s">
        <v>152</v>
      </c>
      <c r="G93" s="794">
        <v>22318303139</v>
      </c>
      <c r="H93" s="795"/>
      <c r="I93" s="218"/>
      <c r="J93" s="779"/>
      <c r="K93" s="779"/>
      <c r="L93" s="785">
        <v>43383</v>
      </c>
      <c r="M93" s="785"/>
      <c r="N93" s="72"/>
      <c r="O93" s="111">
        <f>142.5/111.82</f>
        <v>1.2743695224467895</v>
      </c>
      <c r="P93" s="51" t="s">
        <v>469</v>
      </c>
      <c r="Q93" s="794">
        <f t="shared" si="3"/>
        <v>17513211628.091087</v>
      </c>
      <c r="R93" s="795"/>
      <c r="S93" s="817"/>
      <c r="T93" s="818"/>
      <c r="U93" s="819"/>
    </row>
    <row r="94" spans="2:21" ht="40.5" customHeight="1" x14ac:dyDescent="0.2">
      <c r="B94" s="210"/>
      <c r="C94" s="212"/>
      <c r="D94" s="776" t="s">
        <v>151</v>
      </c>
      <c r="E94" s="777"/>
      <c r="F94" s="79" t="s">
        <v>152</v>
      </c>
      <c r="G94" s="794">
        <v>134904238</v>
      </c>
      <c r="H94" s="795"/>
      <c r="I94" s="218"/>
      <c r="J94" s="779"/>
      <c r="K94" s="779"/>
      <c r="L94" s="785">
        <v>43383</v>
      </c>
      <c r="M94" s="785"/>
      <c r="N94" s="72"/>
      <c r="O94" s="111">
        <f t="shared" ref="O94:O96" si="6">142.5/111.82</f>
        <v>1.2743695224467895</v>
      </c>
      <c r="P94" s="51" t="s">
        <v>469</v>
      </c>
      <c r="Q94" s="794">
        <f t="shared" si="3"/>
        <v>105859592.23270175</v>
      </c>
      <c r="R94" s="795"/>
      <c r="S94" s="817"/>
      <c r="T94" s="818"/>
      <c r="U94" s="819"/>
    </row>
    <row r="95" spans="2:21" ht="40.5" customHeight="1" x14ac:dyDescent="0.2">
      <c r="B95" s="210"/>
      <c r="C95" s="212"/>
      <c r="D95" s="776" t="s">
        <v>151</v>
      </c>
      <c r="E95" s="777"/>
      <c r="F95" s="79" t="s">
        <v>152</v>
      </c>
      <c r="G95" s="794">
        <v>22183398901</v>
      </c>
      <c r="H95" s="795"/>
      <c r="I95" s="218"/>
      <c r="J95" s="779"/>
      <c r="K95" s="779"/>
      <c r="L95" s="785">
        <v>43383</v>
      </c>
      <c r="M95" s="785"/>
      <c r="N95" s="72"/>
      <c r="O95" s="111">
        <f t="shared" si="6"/>
        <v>1.2743695224467895</v>
      </c>
      <c r="P95" s="51" t="s">
        <v>469</v>
      </c>
      <c r="Q95" s="794">
        <f t="shared" si="3"/>
        <v>17407352035.858387</v>
      </c>
      <c r="R95" s="795"/>
      <c r="S95" s="817"/>
      <c r="T95" s="818"/>
      <c r="U95" s="819"/>
    </row>
    <row r="96" spans="2:21" ht="40.5" customHeight="1" x14ac:dyDescent="0.2">
      <c r="B96" s="210"/>
      <c r="C96" s="212"/>
      <c r="D96" s="776" t="s">
        <v>151</v>
      </c>
      <c r="E96" s="777"/>
      <c r="F96" s="79" t="s">
        <v>152</v>
      </c>
      <c r="G96" s="794">
        <v>385000000</v>
      </c>
      <c r="H96" s="795"/>
      <c r="I96" s="218"/>
      <c r="J96" s="779"/>
      <c r="K96" s="779"/>
      <c r="L96" s="785">
        <v>43399</v>
      </c>
      <c r="M96" s="785"/>
      <c r="N96" s="72"/>
      <c r="O96" s="111">
        <f t="shared" si="6"/>
        <v>1.2743695224467895</v>
      </c>
      <c r="P96" s="51" t="s">
        <v>469</v>
      </c>
      <c r="Q96" s="794">
        <f t="shared" si="3"/>
        <v>302110175.43859649</v>
      </c>
      <c r="R96" s="795"/>
      <c r="S96" s="817" t="s">
        <v>456</v>
      </c>
      <c r="T96" s="818"/>
      <c r="U96" s="819"/>
    </row>
    <row r="97" spans="2:21" ht="40.5" customHeight="1" x14ac:dyDescent="0.2">
      <c r="B97" s="210"/>
      <c r="C97" s="212"/>
      <c r="D97" s="776" t="s">
        <v>151</v>
      </c>
      <c r="E97" s="777"/>
      <c r="F97" s="79" t="s">
        <v>152</v>
      </c>
      <c r="G97" s="794">
        <v>14493870000</v>
      </c>
      <c r="H97" s="795"/>
      <c r="I97" s="218"/>
      <c r="J97" s="779"/>
      <c r="K97" s="779"/>
      <c r="L97" s="785">
        <v>43431</v>
      </c>
      <c r="M97" s="785"/>
      <c r="N97" s="72"/>
      <c r="O97" s="111">
        <f>142.67/111.82</f>
        <v>1.2758898229297084</v>
      </c>
      <c r="P97" s="51" t="s">
        <v>475</v>
      </c>
      <c r="Q97" s="794">
        <f t="shared" si="3"/>
        <v>11359813159.03834</v>
      </c>
      <c r="R97" s="795"/>
      <c r="S97" s="817" t="s">
        <v>456</v>
      </c>
      <c r="T97" s="818"/>
      <c r="U97" s="819"/>
    </row>
    <row r="98" spans="2:21" ht="40.5" customHeight="1" x14ac:dyDescent="0.2">
      <c r="B98" s="210"/>
      <c r="C98" s="212"/>
      <c r="D98" s="776" t="s">
        <v>151</v>
      </c>
      <c r="E98" s="777"/>
      <c r="F98" s="79" t="s">
        <v>152</v>
      </c>
      <c r="G98" s="794">
        <v>4980000000</v>
      </c>
      <c r="H98" s="795"/>
      <c r="I98" s="218"/>
      <c r="J98" s="42"/>
      <c r="K98" s="42"/>
      <c r="L98" s="785">
        <v>43494</v>
      </c>
      <c r="M98" s="785"/>
      <c r="N98" s="72"/>
      <c r="O98" s="111">
        <f>100/78.05</f>
        <v>1.2812299807815504</v>
      </c>
      <c r="P98" s="51" t="s">
        <v>500</v>
      </c>
      <c r="Q98" s="794">
        <f t="shared" si="3"/>
        <v>3886889999.9999995</v>
      </c>
      <c r="R98" s="795"/>
      <c r="S98" s="817" t="s">
        <v>511</v>
      </c>
      <c r="T98" s="818"/>
      <c r="U98" s="819"/>
    </row>
    <row r="99" spans="2:21" ht="40.5" customHeight="1" x14ac:dyDescent="0.2">
      <c r="B99" s="210"/>
      <c r="C99" s="212"/>
      <c r="D99" s="776" t="s">
        <v>151</v>
      </c>
      <c r="E99" s="777"/>
      <c r="F99" s="79" t="s">
        <v>152</v>
      </c>
      <c r="G99" s="794">
        <v>645000000</v>
      </c>
      <c r="H99" s="795"/>
      <c r="I99" s="218"/>
      <c r="J99" s="42"/>
      <c r="K99" s="42"/>
      <c r="L99" s="785">
        <v>43495</v>
      </c>
      <c r="M99" s="785"/>
      <c r="N99" s="72"/>
      <c r="O99" s="111">
        <f>100/78.05</f>
        <v>1.2812299807815504</v>
      </c>
      <c r="P99" s="51" t="s">
        <v>500</v>
      </c>
      <c r="Q99" s="794">
        <f t="shared" si="3"/>
        <v>503422499.99999994</v>
      </c>
      <c r="R99" s="795"/>
      <c r="S99" s="817" t="s">
        <v>511</v>
      </c>
      <c r="T99" s="818"/>
      <c r="U99" s="819"/>
    </row>
    <row r="100" spans="2:21" ht="40.5" customHeight="1" x14ac:dyDescent="0.2">
      <c r="B100" s="210"/>
      <c r="C100" s="212"/>
      <c r="D100" s="776" t="s">
        <v>151</v>
      </c>
      <c r="E100" s="777"/>
      <c r="F100" s="79" t="s">
        <v>152</v>
      </c>
      <c r="G100" s="794">
        <v>16875000000</v>
      </c>
      <c r="H100" s="795"/>
      <c r="I100" s="218"/>
      <c r="J100" s="42"/>
      <c r="K100" s="42"/>
      <c r="L100" s="785">
        <v>43497</v>
      </c>
      <c r="M100" s="785"/>
      <c r="N100" s="72"/>
      <c r="O100" s="111">
        <f>100/78.05</f>
        <v>1.2812299807815504</v>
      </c>
      <c r="P100" s="51" t="s">
        <v>500</v>
      </c>
      <c r="Q100" s="794">
        <f t="shared" si="3"/>
        <v>13170937500</v>
      </c>
      <c r="R100" s="795"/>
      <c r="S100" s="817" t="s">
        <v>511</v>
      </c>
      <c r="T100" s="818"/>
      <c r="U100" s="819"/>
    </row>
    <row r="101" spans="2:21" ht="40.5" customHeight="1" x14ac:dyDescent="0.2">
      <c r="B101" s="210"/>
      <c r="C101" s="212"/>
      <c r="D101" s="776" t="s">
        <v>151</v>
      </c>
      <c r="E101" s="777"/>
      <c r="F101" s="79" t="s">
        <v>152</v>
      </c>
      <c r="G101" s="794">
        <v>9562500000</v>
      </c>
      <c r="H101" s="795"/>
      <c r="I101" s="218"/>
      <c r="J101" s="42"/>
      <c r="K101" s="42"/>
      <c r="L101" s="785">
        <v>43504</v>
      </c>
      <c r="M101" s="785"/>
      <c r="N101" s="72"/>
      <c r="O101" s="111">
        <f>100.6/78.05</f>
        <v>1.2889173606662396</v>
      </c>
      <c r="P101" s="51" t="s">
        <v>503</v>
      </c>
      <c r="Q101" s="794">
        <f t="shared" si="3"/>
        <v>7419017147.1172962</v>
      </c>
      <c r="R101" s="795"/>
      <c r="S101" s="817" t="s">
        <v>511</v>
      </c>
      <c r="T101" s="818"/>
      <c r="U101" s="819"/>
    </row>
    <row r="102" spans="2:21" ht="40.5" customHeight="1" x14ac:dyDescent="0.2">
      <c r="B102" s="210"/>
      <c r="C102" s="212"/>
      <c r="D102" s="776" t="s">
        <v>151</v>
      </c>
      <c r="E102" s="777"/>
      <c r="F102" s="79" t="s">
        <v>152</v>
      </c>
      <c r="G102" s="794">
        <v>9562500000</v>
      </c>
      <c r="H102" s="795"/>
      <c r="I102" s="218"/>
      <c r="J102" s="42"/>
      <c r="K102" s="42"/>
      <c r="L102" s="785">
        <v>43504</v>
      </c>
      <c r="M102" s="785"/>
      <c r="N102" s="72"/>
      <c r="O102" s="111">
        <f t="shared" ref="O102:O103" si="7">100.6/78.05</f>
        <v>1.2889173606662396</v>
      </c>
      <c r="P102" s="51" t="s">
        <v>503</v>
      </c>
      <c r="Q102" s="794">
        <f t="shared" si="3"/>
        <v>7419017147.1172962</v>
      </c>
      <c r="R102" s="795"/>
      <c r="S102" s="817" t="s">
        <v>511</v>
      </c>
      <c r="T102" s="818"/>
      <c r="U102" s="819"/>
    </row>
    <row r="103" spans="2:21" ht="40.5" customHeight="1" x14ac:dyDescent="0.2">
      <c r="B103" s="210"/>
      <c r="C103" s="212"/>
      <c r="D103" s="776" t="s">
        <v>151</v>
      </c>
      <c r="E103" s="777"/>
      <c r="F103" s="79" t="s">
        <v>152</v>
      </c>
      <c r="G103" s="794">
        <v>6375000004.9799995</v>
      </c>
      <c r="H103" s="795"/>
      <c r="I103" s="218"/>
      <c r="J103" s="42"/>
      <c r="K103" s="42"/>
      <c r="L103" s="785">
        <v>43522</v>
      </c>
      <c r="M103" s="785"/>
      <c r="N103" s="72"/>
      <c r="O103" s="111">
        <f t="shared" si="7"/>
        <v>1.2889173606662396</v>
      </c>
      <c r="P103" s="51" t="s">
        <v>503</v>
      </c>
      <c r="Q103" s="794">
        <f t="shared" si="3"/>
        <v>4946011435.275238</v>
      </c>
      <c r="R103" s="795"/>
      <c r="S103" s="817" t="s">
        <v>511</v>
      </c>
      <c r="T103" s="818"/>
      <c r="U103" s="819"/>
    </row>
    <row r="104" spans="2:21" ht="40.5" customHeight="1" x14ac:dyDescent="0.2">
      <c r="B104" s="210"/>
      <c r="C104" s="212"/>
      <c r="D104" s="776" t="s">
        <v>151</v>
      </c>
      <c r="E104" s="777"/>
      <c r="F104" s="79" t="s">
        <v>152</v>
      </c>
      <c r="G104" s="794">
        <v>18000000000</v>
      </c>
      <c r="H104" s="795"/>
      <c r="I104" s="218"/>
      <c r="J104" s="42"/>
      <c r="K104" s="42"/>
      <c r="L104" s="785">
        <v>43544</v>
      </c>
      <c r="M104" s="785"/>
      <c r="N104" s="72"/>
      <c r="O104" s="111">
        <f>101.18/78.05</f>
        <v>1.2963484945547727</v>
      </c>
      <c r="P104" s="51" t="s">
        <v>512</v>
      </c>
      <c r="Q104" s="794">
        <f t="shared" si="3"/>
        <v>13885155169.00573</v>
      </c>
      <c r="R104" s="795"/>
      <c r="S104" s="817" t="s">
        <v>511</v>
      </c>
      <c r="T104" s="818"/>
      <c r="U104" s="819"/>
    </row>
    <row r="105" spans="2:21" ht="40.5" customHeight="1" x14ac:dyDescent="0.2">
      <c r="B105" s="210"/>
      <c r="C105" s="212"/>
      <c r="D105" s="776" t="s">
        <v>151</v>
      </c>
      <c r="E105" s="777"/>
      <c r="F105" s="79" t="s">
        <v>152</v>
      </c>
      <c r="G105" s="794">
        <v>13500000000</v>
      </c>
      <c r="H105" s="795"/>
      <c r="I105" s="218"/>
      <c r="J105" s="42"/>
      <c r="K105" s="42"/>
      <c r="L105" s="785">
        <v>43546</v>
      </c>
      <c r="M105" s="785"/>
      <c r="N105" s="72"/>
      <c r="O105" s="111">
        <f>101.18/78.05</f>
        <v>1.2963484945547727</v>
      </c>
      <c r="P105" s="51" t="s">
        <v>512</v>
      </c>
      <c r="Q105" s="794">
        <f t="shared" si="3"/>
        <v>10413866376.754297</v>
      </c>
      <c r="R105" s="795"/>
      <c r="S105" s="817" t="s">
        <v>511</v>
      </c>
      <c r="T105" s="818"/>
      <c r="U105" s="819"/>
    </row>
    <row r="106" spans="2:21" ht="40.5" customHeight="1" x14ac:dyDescent="0.2">
      <c r="B106" s="210"/>
      <c r="C106" s="212"/>
      <c r="D106" s="776" t="s">
        <v>151</v>
      </c>
      <c r="E106" s="777"/>
      <c r="F106" s="79" t="s">
        <v>152</v>
      </c>
      <c r="G106" s="794">
        <v>8000000000</v>
      </c>
      <c r="H106" s="795"/>
      <c r="I106" s="218"/>
      <c r="J106" s="42"/>
      <c r="K106" s="42"/>
      <c r="L106" s="785">
        <v>43551</v>
      </c>
      <c r="M106" s="785"/>
      <c r="N106" s="72"/>
      <c r="O106" s="111">
        <f>101.18/78.05</f>
        <v>1.2963484945547727</v>
      </c>
      <c r="P106" s="51" t="s">
        <v>512</v>
      </c>
      <c r="Q106" s="794">
        <f t="shared" si="3"/>
        <v>6171180075.113658</v>
      </c>
      <c r="R106" s="795"/>
      <c r="S106" s="817" t="s">
        <v>511</v>
      </c>
      <c r="T106" s="818"/>
      <c r="U106" s="819"/>
    </row>
    <row r="107" spans="2:21" ht="40.5" customHeight="1" x14ac:dyDescent="0.2">
      <c r="B107" s="210"/>
      <c r="C107" s="212"/>
      <c r="D107" s="776" t="s">
        <v>151</v>
      </c>
      <c r="E107" s="777"/>
      <c r="F107" s="79" t="s">
        <v>152</v>
      </c>
      <c r="G107" s="794">
        <v>21527000000</v>
      </c>
      <c r="H107" s="795"/>
      <c r="I107" s="218"/>
      <c r="J107" s="42"/>
      <c r="K107" s="42"/>
      <c r="L107" s="785">
        <v>43570</v>
      </c>
      <c r="M107" s="785"/>
      <c r="N107" s="72"/>
      <c r="O107" s="111">
        <f>101.62/78.05</f>
        <v>1.3019859064702115</v>
      </c>
      <c r="P107" s="51" t="s">
        <v>516</v>
      </c>
      <c r="Q107" s="794">
        <f t="shared" si="3"/>
        <v>16533973135.209602</v>
      </c>
      <c r="R107" s="795"/>
      <c r="S107" s="817" t="s">
        <v>511</v>
      </c>
      <c r="T107" s="818"/>
      <c r="U107" s="819"/>
    </row>
    <row r="108" spans="2:21" ht="40.5" customHeight="1" x14ac:dyDescent="0.2">
      <c r="B108" s="210"/>
      <c r="C108" s="212"/>
      <c r="D108" s="776" t="s">
        <v>151</v>
      </c>
      <c r="E108" s="777"/>
      <c r="F108" s="79" t="s">
        <v>152</v>
      </c>
      <c r="G108" s="794">
        <v>11732000000</v>
      </c>
      <c r="H108" s="795"/>
      <c r="I108" s="218"/>
      <c r="J108" s="42"/>
      <c r="K108" s="42"/>
      <c r="L108" s="785">
        <v>43580</v>
      </c>
      <c r="M108" s="785"/>
      <c r="N108" s="72"/>
      <c r="O108" s="111">
        <f>101.62/78.05</f>
        <v>1.3019859064702115</v>
      </c>
      <c r="P108" s="51" t="s">
        <v>516</v>
      </c>
      <c r="Q108" s="794">
        <f t="shared" si="3"/>
        <v>9010850226.3333988</v>
      </c>
      <c r="R108" s="795"/>
      <c r="S108" s="817" t="s">
        <v>511</v>
      </c>
      <c r="T108" s="818"/>
      <c r="U108" s="819"/>
    </row>
    <row r="109" spans="2:21" ht="42" customHeight="1" x14ac:dyDescent="0.2">
      <c r="B109" s="210"/>
      <c r="C109" s="212"/>
      <c r="D109" s="776" t="s">
        <v>151</v>
      </c>
      <c r="E109" s="777"/>
      <c r="F109" s="79" t="s">
        <v>152</v>
      </c>
      <c r="G109" s="794">
        <v>4875000000</v>
      </c>
      <c r="H109" s="795"/>
      <c r="I109" s="218"/>
      <c r="J109" s="42"/>
      <c r="K109" s="42"/>
      <c r="L109" s="785">
        <v>43581</v>
      </c>
      <c r="M109" s="785"/>
      <c r="N109" s="72"/>
      <c r="O109" s="111">
        <f>101.62/78.05</f>
        <v>1.3019859064702115</v>
      </c>
      <c r="P109" s="51" t="s">
        <v>516</v>
      </c>
      <c r="Q109" s="794">
        <f t="shared" si="3"/>
        <v>3744280161.3855538</v>
      </c>
      <c r="R109" s="795"/>
      <c r="S109" s="817" t="s">
        <v>572</v>
      </c>
      <c r="T109" s="818"/>
      <c r="U109" s="819"/>
    </row>
    <row r="110" spans="2:21" ht="42" customHeight="1" x14ac:dyDescent="0.2">
      <c r="B110" s="210"/>
      <c r="C110" s="212"/>
      <c r="D110" s="776" t="s">
        <v>151</v>
      </c>
      <c r="E110" s="777"/>
      <c r="F110" s="79" t="s">
        <v>152</v>
      </c>
      <c r="G110" s="794">
        <v>3366000000</v>
      </c>
      <c r="H110" s="795"/>
      <c r="I110" s="218"/>
      <c r="J110" s="42"/>
      <c r="K110" s="42"/>
      <c r="L110" s="785">
        <v>43591</v>
      </c>
      <c r="M110" s="785"/>
      <c r="N110" s="72"/>
      <c r="O110" s="111">
        <f>102.12/78.05</f>
        <v>1.3083920563741192</v>
      </c>
      <c r="P110" s="51" t="s">
        <v>575</v>
      </c>
      <c r="Q110" s="794">
        <f t="shared" si="3"/>
        <v>2572623384.253819</v>
      </c>
      <c r="R110" s="795"/>
      <c r="S110" s="817" t="s">
        <v>572</v>
      </c>
      <c r="T110" s="818"/>
      <c r="U110" s="819"/>
    </row>
    <row r="111" spans="2:21" ht="31.5" customHeight="1" x14ac:dyDescent="0.2">
      <c r="B111" s="210"/>
      <c r="C111" s="212"/>
      <c r="D111" s="776"/>
      <c r="E111" s="777"/>
      <c r="F111" s="1078" t="s">
        <v>236</v>
      </c>
      <c r="G111" s="820">
        <f>SUM(G15:H110)</f>
        <v>384347324524.47998</v>
      </c>
      <c r="H111" s="821"/>
      <c r="I111" s="218"/>
      <c r="J111" s="42"/>
      <c r="K111" s="42"/>
      <c r="L111" s="43"/>
      <c r="M111" s="43"/>
      <c r="N111" s="44"/>
      <c r="O111" s="44"/>
      <c r="P111" s="44"/>
      <c r="Q111" s="822">
        <f>SUM(Q15:R110)</f>
        <v>309017897125.14862</v>
      </c>
      <c r="R111" s="823"/>
      <c r="S111" s="60"/>
      <c r="T111" s="60"/>
      <c r="U111" s="61"/>
    </row>
    <row r="112" spans="2:21" ht="31.5" customHeight="1" x14ac:dyDescent="0.2">
      <c r="B112" s="261"/>
      <c r="C112" s="263"/>
      <c r="D112" s="776" t="s">
        <v>151</v>
      </c>
      <c r="E112" s="777"/>
      <c r="F112" s="79" t="s">
        <v>237</v>
      </c>
      <c r="G112" s="794">
        <v>578332629.87</v>
      </c>
      <c r="H112" s="795"/>
      <c r="I112" s="218"/>
      <c r="J112" s="42"/>
      <c r="K112" s="42"/>
      <c r="L112" s="785">
        <v>42278</v>
      </c>
      <c r="M112" s="785" t="s">
        <v>216</v>
      </c>
      <c r="N112" s="41"/>
      <c r="O112" s="59">
        <f>123.78/111.82</f>
        <v>1.1069576104453587</v>
      </c>
      <c r="P112" s="40" t="s">
        <v>238</v>
      </c>
      <c r="Q112" s="794">
        <f>+G112/O112</f>
        <v>522452372.53242362</v>
      </c>
      <c r="R112" s="795"/>
      <c r="S112" s="813"/>
      <c r="T112" s="813"/>
      <c r="U112" s="813"/>
    </row>
    <row r="113" spans="1:21" ht="31.5" customHeight="1" x14ac:dyDescent="0.2">
      <c r="B113" s="261"/>
      <c r="C113" s="263"/>
      <c r="D113" s="776" t="s">
        <v>151</v>
      </c>
      <c r="E113" s="777"/>
      <c r="F113" s="79" t="s">
        <v>237</v>
      </c>
      <c r="G113" s="794">
        <v>906673067.28999996</v>
      </c>
      <c r="H113" s="795"/>
      <c r="I113" s="218"/>
      <c r="J113" s="42"/>
      <c r="K113" s="42"/>
      <c r="L113" s="785">
        <v>42369</v>
      </c>
      <c r="M113" s="785" t="s">
        <v>216</v>
      </c>
      <c r="N113" s="41"/>
      <c r="O113" s="111">
        <f>125.37/111.82</f>
        <v>1.1211768914326596</v>
      </c>
      <c r="P113" s="40" t="s">
        <v>219</v>
      </c>
      <c r="Q113" s="794">
        <f>+G113/O113</f>
        <v>808679766.96472681</v>
      </c>
      <c r="R113" s="795"/>
      <c r="S113" s="813"/>
      <c r="T113" s="813"/>
      <c r="U113" s="813"/>
    </row>
    <row r="114" spans="1:21" ht="47.25" customHeight="1" x14ac:dyDescent="0.2">
      <c r="B114" s="213"/>
      <c r="C114" s="214" t="s">
        <v>675</v>
      </c>
      <c r="D114" s="80"/>
      <c r="E114" s="80"/>
      <c r="F114" s="80"/>
      <c r="G114" s="830">
        <f>+G111+G112+G113</f>
        <v>385832330221.63995</v>
      </c>
      <c r="H114" s="831"/>
      <c r="I114" s="45"/>
      <c r="J114" s="42"/>
      <c r="K114" s="42"/>
      <c r="L114" s="43"/>
      <c r="M114" s="43"/>
      <c r="N114" s="44"/>
      <c r="O114" s="44"/>
      <c r="P114" s="44"/>
      <c r="Q114" s="822">
        <f>+Q111+Q112+Q113</f>
        <v>310349029264.64575</v>
      </c>
      <c r="R114" s="823"/>
      <c r="S114" s="46"/>
      <c r="T114" s="46"/>
      <c r="U114" s="47"/>
    </row>
    <row r="115" spans="1:21" ht="31.5" customHeight="1" x14ac:dyDescent="0.2">
      <c r="B115" s="210"/>
      <c r="C115" s="211"/>
      <c r="D115" s="81"/>
      <c r="E115" s="81"/>
      <c r="F115" s="81"/>
      <c r="G115" s="109"/>
      <c r="H115" s="109"/>
      <c r="I115" s="109"/>
      <c r="J115" s="42"/>
      <c r="K115" s="42"/>
      <c r="L115" s="43"/>
      <c r="M115" s="43"/>
      <c r="N115" s="44"/>
      <c r="O115" s="44"/>
      <c r="P115" s="44"/>
      <c r="Q115" s="109"/>
      <c r="R115" s="109"/>
      <c r="S115" s="46"/>
      <c r="T115" s="46"/>
      <c r="U115" s="47"/>
    </row>
    <row r="116" spans="1:21" ht="31.5" customHeight="1" x14ac:dyDescent="0.2">
      <c r="A116" s="1" t="s">
        <v>676</v>
      </c>
      <c r="B116" s="375" t="s">
        <v>239</v>
      </c>
      <c r="C116" s="376"/>
      <c r="D116" s="376"/>
      <c r="E116" s="376"/>
      <c r="F116" s="376"/>
      <c r="G116" s="376"/>
      <c r="H116" s="376"/>
      <c r="I116" s="376"/>
      <c r="J116" s="376"/>
      <c r="K116" s="376"/>
      <c r="L116" s="376"/>
      <c r="M116" s="376"/>
      <c r="N116" s="376"/>
      <c r="O116" s="376"/>
      <c r="P116" s="376"/>
      <c r="Q116" s="376"/>
      <c r="R116" s="376"/>
      <c r="S116" s="376"/>
      <c r="T116" s="376"/>
      <c r="U116" s="377"/>
    </row>
    <row r="117" spans="1:21" ht="15" x14ac:dyDescent="0.2">
      <c r="B117" s="762" t="s">
        <v>138</v>
      </c>
      <c r="C117" s="762"/>
      <c r="D117" s="763" t="s">
        <v>139</v>
      </c>
      <c r="E117" s="763"/>
      <c r="F117" s="763" t="s">
        <v>140</v>
      </c>
      <c r="G117" s="766" t="s">
        <v>141</v>
      </c>
      <c r="H117" s="766"/>
      <c r="I117" s="766"/>
      <c r="J117" s="766"/>
      <c r="K117" s="766"/>
      <c r="L117" s="766"/>
      <c r="M117" s="766"/>
      <c r="N117" s="766" t="s">
        <v>142</v>
      </c>
      <c r="O117" s="766"/>
      <c r="P117" s="766"/>
      <c r="Q117" s="766"/>
      <c r="R117" s="766"/>
      <c r="S117" s="766" t="s">
        <v>99</v>
      </c>
      <c r="T117" s="766"/>
      <c r="U117" s="766"/>
    </row>
    <row r="118" spans="1:21" ht="15" customHeight="1" x14ac:dyDescent="0.2">
      <c r="B118" s="762"/>
      <c r="C118" s="762"/>
      <c r="D118" s="763"/>
      <c r="E118" s="763"/>
      <c r="F118" s="763"/>
      <c r="G118" s="782" t="s">
        <v>143</v>
      </c>
      <c r="H118" s="763"/>
      <c r="I118" s="763"/>
      <c r="J118" s="782" t="s">
        <v>144</v>
      </c>
      <c r="K118" s="782"/>
      <c r="L118" s="782" t="s">
        <v>145</v>
      </c>
      <c r="M118" s="782"/>
      <c r="N118" s="219" t="s">
        <v>146</v>
      </c>
      <c r="O118" s="219" t="s">
        <v>147</v>
      </c>
      <c r="P118" s="219" t="s">
        <v>148</v>
      </c>
      <c r="Q118" s="782" t="s">
        <v>149</v>
      </c>
      <c r="R118" s="782"/>
      <c r="S118" s="766"/>
      <c r="T118" s="766"/>
      <c r="U118" s="766"/>
    </row>
    <row r="119" spans="1:21" ht="28.5" customHeight="1" x14ac:dyDescent="0.2">
      <c r="B119" s="261" t="s">
        <v>150</v>
      </c>
      <c r="C119" s="263"/>
      <c r="D119" s="459" t="s">
        <v>239</v>
      </c>
      <c r="E119" s="459"/>
      <c r="F119" s="79" t="s">
        <v>152</v>
      </c>
      <c r="G119" s="824">
        <v>1792505269</v>
      </c>
      <c r="H119" s="824"/>
      <c r="I119" s="824"/>
      <c r="J119" s="825" t="s">
        <v>153</v>
      </c>
      <c r="K119" s="825"/>
      <c r="L119" s="826">
        <v>42278</v>
      </c>
      <c r="M119" s="827"/>
      <c r="N119" s="220">
        <v>1630902678</v>
      </c>
      <c r="O119" s="59">
        <f>123.78/111.82</f>
        <v>1.1069576104453587</v>
      </c>
      <c r="P119" s="112" t="s">
        <v>169</v>
      </c>
      <c r="Q119" s="828">
        <f t="shared" ref="Q119:Q147" si="8">+G119/O119</f>
        <v>1619307959.1176279</v>
      </c>
      <c r="R119" s="829"/>
      <c r="S119" s="258" t="s">
        <v>240</v>
      </c>
      <c r="T119" s="258"/>
      <c r="U119" s="258"/>
    </row>
    <row r="120" spans="1:21" ht="27.75" customHeight="1" x14ac:dyDescent="0.2">
      <c r="B120" s="261" t="s">
        <v>154</v>
      </c>
      <c r="C120" s="263"/>
      <c r="D120" s="459" t="s">
        <v>239</v>
      </c>
      <c r="E120" s="459"/>
      <c r="F120" s="79" t="s">
        <v>152</v>
      </c>
      <c r="G120" s="824">
        <v>1805267351.8</v>
      </c>
      <c r="H120" s="824"/>
      <c r="I120" s="824"/>
      <c r="J120" s="825" t="s">
        <v>153</v>
      </c>
      <c r="K120" s="825"/>
      <c r="L120" s="826">
        <v>42311</v>
      </c>
      <c r="M120" s="827"/>
      <c r="N120" s="220">
        <v>1630902678</v>
      </c>
      <c r="O120" s="111">
        <f>124.62/111.82</f>
        <v>1.1144696834197818</v>
      </c>
      <c r="P120" s="113" t="s">
        <v>174</v>
      </c>
      <c r="Q120" s="805">
        <f>+G120/O120</f>
        <v>1619844288.8643556</v>
      </c>
      <c r="R120" s="807"/>
      <c r="S120" s="258" t="s">
        <v>240</v>
      </c>
      <c r="T120" s="258"/>
      <c r="U120" s="258"/>
    </row>
    <row r="121" spans="1:21" ht="27.75" customHeight="1" x14ac:dyDescent="0.2">
      <c r="B121" s="261" t="s">
        <v>154</v>
      </c>
      <c r="C121" s="263"/>
      <c r="D121" s="459" t="s">
        <v>239</v>
      </c>
      <c r="E121" s="459"/>
      <c r="F121" s="79" t="s">
        <v>152</v>
      </c>
      <c r="G121" s="824">
        <v>12313884</v>
      </c>
      <c r="H121" s="824"/>
      <c r="I121" s="824"/>
      <c r="J121" s="825" t="s">
        <v>153</v>
      </c>
      <c r="K121" s="825"/>
      <c r="L121" s="826">
        <v>42367</v>
      </c>
      <c r="M121" s="827"/>
      <c r="N121" s="220">
        <v>1630902678</v>
      </c>
      <c r="O121" s="111">
        <f>125.37/111.82</f>
        <v>1.1211768914326596</v>
      </c>
      <c r="P121" s="113" t="s">
        <v>176</v>
      </c>
      <c r="Q121" s="805">
        <f t="shared" ref="Q121" si="9">+G121/O121</f>
        <v>10982998.395788467</v>
      </c>
      <c r="R121" s="807"/>
      <c r="S121" s="258" t="s">
        <v>240</v>
      </c>
      <c r="T121" s="258"/>
      <c r="U121" s="258"/>
    </row>
    <row r="122" spans="1:21" ht="28.5" customHeight="1" x14ac:dyDescent="0.2">
      <c r="B122" s="261" t="s">
        <v>156</v>
      </c>
      <c r="C122" s="263"/>
      <c r="D122" s="459" t="s">
        <v>239</v>
      </c>
      <c r="E122" s="459"/>
      <c r="F122" s="79" t="s">
        <v>152</v>
      </c>
      <c r="G122" s="824">
        <v>1828541334</v>
      </c>
      <c r="H122" s="824"/>
      <c r="I122" s="824"/>
      <c r="J122" s="832" t="s">
        <v>241</v>
      </c>
      <c r="K122" s="832"/>
      <c r="L122" s="826">
        <v>42367</v>
      </c>
      <c r="M122" s="827"/>
      <c r="N122" s="220">
        <v>1630902678</v>
      </c>
      <c r="O122" s="111">
        <f>125.37/111.82</f>
        <v>1.1211768914326596</v>
      </c>
      <c r="P122" s="113" t="s">
        <v>176</v>
      </c>
      <c r="Q122" s="805">
        <f t="shared" si="8"/>
        <v>1630912434.9356306</v>
      </c>
      <c r="R122" s="807"/>
      <c r="S122" s="258" t="s">
        <v>240</v>
      </c>
      <c r="T122" s="258"/>
      <c r="U122" s="258"/>
    </row>
    <row r="123" spans="1:21" ht="27" customHeight="1" x14ac:dyDescent="0.2">
      <c r="B123" s="261" t="s">
        <v>158</v>
      </c>
      <c r="C123" s="263"/>
      <c r="D123" s="459" t="s">
        <v>239</v>
      </c>
      <c r="E123" s="459"/>
      <c r="F123" s="79" t="s">
        <v>152</v>
      </c>
      <c r="G123" s="824">
        <v>1839906750</v>
      </c>
      <c r="H123" s="824"/>
      <c r="I123" s="824"/>
      <c r="J123" s="833" t="s">
        <v>242</v>
      </c>
      <c r="K123" s="834"/>
      <c r="L123" s="826">
        <v>42387</v>
      </c>
      <c r="M123" s="827">
        <v>42387</v>
      </c>
      <c r="N123" s="220">
        <v>1630902678</v>
      </c>
      <c r="O123" s="111">
        <f>126.15/111.82</f>
        <v>1.1281523877660526</v>
      </c>
      <c r="P123" s="113" t="s">
        <v>181</v>
      </c>
      <c r="Q123" s="805">
        <f t="shared" si="8"/>
        <v>1630902677.6456599</v>
      </c>
      <c r="R123" s="807"/>
      <c r="S123" s="258" t="s">
        <v>240</v>
      </c>
      <c r="T123" s="258"/>
      <c r="U123" s="258"/>
    </row>
    <row r="124" spans="1:21" ht="27" customHeight="1" x14ac:dyDescent="0.2">
      <c r="B124" s="261" t="s">
        <v>158</v>
      </c>
      <c r="C124" s="263"/>
      <c r="D124" s="459" t="s">
        <v>239</v>
      </c>
      <c r="E124" s="459"/>
      <c r="F124" s="79" t="s">
        <v>152</v>
      </c>
      <c r="G124" s="824">
        <v>13080610</v>
      </c>
      <c r="H124" s="824"/>
      <c r="I124" s="824"/>
      <c r="J124" s="833" t="s">
        <v>242</v>
      </c>
      <c r="K124" s="834"/>
      <c r="L124" s="826">
        <v>42395</v>
      </c>
      <c r="M124" s="827">
        <v>42387</v>
      </c>
      <c r="N124" s="220">
        <v>0</v>
      </c>
      <c r="O124" s="111">
        <f>126.15/111.82</f>
        <v>1.1281523877660526</v>
      </c>
      <c r="P124" s="113" t="s">
        <v>181</v>
      </c>
      <c r="Q124" s="828">
        <f t="shared" si="8"/>
        <v>11594719.066191042</v>
      </c>
      <c r="R124" s="829"/>
      <c r="S124" s="258" t="s">
        <v>240</v>
      </c>
      <c r="T124" s="258"/>
      <c r="U124" s="258"/>
    </row>
    <row r="125" spans="1:21" ht="26.25" customHeight="1" x14ac:dyDescent="0.2">
      <c r="B125" s="261" t="s">
        <v>160</v>
      </c>
      <c r="C125" s="263"/>
      <c r="D125" s="459" t="s">
        <v>239</v>
      </c>
      <c r="E125" s="459"/>
      <c r="F125" s="79" t="s">
        <v>152</v>
      </c>
      <c r="G125" s="824">
        <v>1863680417</v>
      </c>
      <c r="H125" s="824"/>
      <c r="I125" s="824"/>
      <c r="J125" s="832" t="s">
        <v>243</v>
      </c>
      <c r="K125" s="832"/>
      <c r="L125" s="826">
        <v>42416</v>
      </c>
      <c r="M125" s="827">
        <v>42416</v>
      </c>
      <c r="N125" s="220">
        <v>1630902678</v>
      </c>
      <c r="O125" s="111">
        <f>127.78/111.82</f>
        <v>1.1427293865140404</v>
      </c>
      <c r="P125" s="113" t="s">
        <v>184</v>
      </c>
      <c r="Q125" s="805">
        <f t="shared" si="8"/>
        <v>1630902678.266865</v>
      </c>
      <c r="R125" s="807"/>
      <c r="S125" s="258" t="s">
        <v>244</v>
      </c>
      <c r="T125" s="258"/>
      <c r="U125" s="258"/>
    </row>
    <row r="126" spans="1:21" ht="26.25" customHeight="1" x14ac:dyDescent="0.2">
      <c r="B126" s="261" t="s">
        <v>162</v>
      </c>
      <c r="C126" s="263"/>
      <c r="D126" s="459" t="s">
        <v>239</v>
      </c>
      <c r="E126" s="459"/>
      <c r="F126" s="79" t="s">
        <v>152</v>
      </c>
      <c r="G126" s="824">
        <v>1887454082.99</v>
      </c>
      <c r="H126" s="824"/>
      <c r="I126" s="824"/>
      <c r="J126" s="833" t="s">
        <v>245</v>
      </c>
      <c r="K126" s="834"/>
      <c r="L126" s="826">
        <v>42445</v>
      </c>
      <c r="M126" s="827">
        <v>42445</v>
      </c>
      <c r="N126" s="220">
        <v>1630902678</v>
      </c>
      <c r="O126" s="111">
        <f>129.41/111.82</f>
        <v>1.1573063852620282</v>
      </c>
      <c r="P126" s="113" t="s">
        <v>188</v>
      </c>
      <c r="Q126" s="805">
        <f t="shared" si="8"/>
        <v>1630902677.9997048</v>
      </c>
      <c r="R126" s="807"/>
      <c r="S126" s="258" t="s">
        <v>240</v>
      </c>
      <c r="T126" s="258"/>
      <c r="U126" s="258"/>
    </row>
    <row r="127" spans="1:21" ht="27.75" customHeight="1" x14ac:dyDescent="0.2">
      <c r="B127" s="261" t="s">
        <v>164</v>
      </c>
      <c r="C127" s="263"/>
      <c r="D127" s="459" t="s">
        <v>239</v>
      </c>
      <c r="E127" s="459"/>
      <c r="F127" s="79" t="s">
        <v>152</v>
      </c>
      <c r="G127" s="824">
        <v>1905247870</v>
      </c>
      <c r="H127" s="824"/>
      <c r="I127" s="824"/>
      <c r="J127" s="833" t="s">
        <v>246</v>
      </c>
      <c r="K127" s="834"/>
      <c r="L127" s="826">
        <v>42474</v>
      </c>
      <c r="M127" s="827">
        <v>42474</v>
      </c>
      <c r="N127" s="220">
        <v>1630902678</v>
      </c>
      <c r="O127" s="111">
        <f>130.63/111.82</f>
        <v>1.1682167769629763</v>
      </c>
      <c r="P127" s="113" t="s">
        <v>193</v>
      </c>
      <c r="Q127" s="805">
        <f t="shared" si="8"/>
        <v>1630902677.9713693</v>
      </c>
      <c r="R127" s="807"/>
      <c r="S127" s="258" t="s">
        <v>244</v>
      </c>
      <c r="T127" s="258"/>
      <c r="U127" s="258"/>
    </row>
    <row r="128" spans="1:21" ht="27.75" customHeight="1" x14ac:dyDescent="0.2">
      <c r="B128" s="261" t="s">
        <v>166</v>
      </c>
      <c r="C128" s="263"/>
      <c r="D128" s="459" t="s">
        <v>239</v>
      </c>
      <c r="E128" s="459"/>
      <c r="F128" s="79" t="s">
        <v>152</v>
      </c>
      <c r="G128" s="824">
        <v>1914728166</v>
      </c>
      <c r="H128" s="824"/>
      <c r="I128" s="824"/>
      <c r="J128" s="832" t="s">
        <v>247</v>
      </c>
      <c r="K128" s="832"/>
      <c r="L128" s="826">
        <v>42506</v>
      </c>
      <c r="M128" s="827">
        <v>42506</v>
      </c>
      <c r="N128" s="220">
        <v>1630902678</v>
      </c>
      <c r="O128" s="111">
        <f>131.28/111.82</f>
        <v>1.1740296905741372</v>
      </c>
      <c r="P128" s="113" t="s">
        <v>198</v>
      </c>
      <c r="Q128" s="805">
        <f t="shared" si="8"/>
        <v>1630902677.6517365</v>
      </c>
      <c r="R128" s="807"/>
      <c r="S128" s="258" t="s">
        <v>244</v>
      </c>
      <c r="T128" s="258"/>
      <c r="U128" s="258"/>
    </row>
    <row r="129" spans="1:21" ht="29.25" customHeight="1" x14ac:dyDescent="0.2">
      <c r="B129" s="261" t="s">
        <v>248</v>
      </c>
      <c r="C129" s="263"/>
      <c r="D129" s="459" t="s">
        <v>239</v>
      </c>
      <c r="E129" s="459"/>
      <c r="F129" s="79" t="s">
        <v>152</v>
      </c>
      <c r="G129" s="824">
        <v>1924500164</v>
      </c>
      <c r="H129" s="824"/>
      <c r="I129" s="824"/>
      <c r="J129" s="833" t="s">
        <v>249</v>
      </c>
      <c r="K129" s="834"/>
      <c r="L129" s="826">
        <v>42535</v>
      </c>
      <c r="M129" s="827">
        <v>42535</v>
      </c>
      <c r="N129" s="220">
        <v>1630902678</v>
      </c>
      <c r="O129" s="111">
        <f>131.95/111.82</f>
        <v>1.1800214630656412</v>
      </c>
      <c r="P129" s="113" t="s">
        <v>201</v>
      </c>
      <c r="Q129" s="805">
        <f t="shared" si="8"/>
        <v>1630902677.8209929</v>
      </c>
      <c r="R129" s="807"/>
      <c r="S129" s="258" t="s">
        <v>244</v>
      </c>
      <c r="T129" s="258"/>
      <c r="U129" s="258"/>
    </row>
    <row r="130" spans="1:21" ht="29.25" customHeight="1" x14ac:dyDescent="0.2">
      <c r="B130" s="261" t="s">
        <v>250</v>
      </c>
      <c r="C130" s="263"/>
      <c r="D130" s="459" t="s">
        <v>239</v>
      </c>
      <c r="E130" s="459"/>
      <c r="F130" s="79" t="s">
        <v>152</v>
      </c>
      <c r="G130" s="824">
        <v>1933737765</v>
      </c>
      <c r="H130" s="824"/>
      <c r="I130" s="824"/>
      <c r="J130" s="835" t="s">
        <v>251</v>
      </c>
      <c r="K130" s="836"/>
      <c r="L130" s="826">
        <v>42558</v>
      </c>
      <c r="M130" s="827">
        <v>42558</v>
      </c>
      <c r="N130" s="220">
        <v>1630902678</v>
      </c>
      <c r="O130" s="111">
        <f>132.58/111.82</f>
        <v>1.1856555177964587</v>
      </c>
      <c r="P130" s="113" t="s">
        <v>204</v>
      </c>
      <c r="Q130" s="805">
        <f t="shared" si="8"/>
        <v>1630944010.2753053</v>
      </c>
      <c r="R130" s="807"/>
      <c r="S130" s="258" t="s">
        <v>244</v>
      </c>
      <c r="T130" s="258"/>
      <c r="U130" s="258"/>
    </row>
    <row r="131" spans="1:21" ht="22.5" customHeight="1" x14ac:dyDescent="0.2">
      <c r="B131" s="261" t="s">
        <v>252</v>
      </c>
      <c r="C131" s="263"/>
      <c r="D131" s="459" t="s">
        <v>239</v>
      </c>
      <c r="E131" s="459"/>
      <c r="F131" s="79" t="s">
        <v>152</v>
      </c>
      <c r="G131" s="824">
        <v>1946104392</v>
      </c>
      <c r="H131" s="824"/>
      <c r="I131" s="824"/>
      <c r="J131" s="832" t="s">
        <v>253</v>
      </c>
      <c r="K131" s="832"/>
      <c r="L131" s="826">
        <v>42593</v>
      </c>
      <c r="M131" s="827">
        <v>42593</v>
      </c>
      <c r="N131" s="220">
        <v>1630902678</v>
      </c>
      <c r="O131" s="111">
        <f>133.27/111.82</f>
        <v>1.1918261491683064</v>
      </c>
      <c r="P131" s="113" t="s">
        <v>207</v>
      </c>
      <c r="Q131" s="805">
        <f t="shared" si="8"/>
        <v>1632876064.4814284</v>
      </c>
      <c r="R131" s="807"/>
      <c r="S131" s="258" t="s">
        <v>240</v>
      </c>
      <c r="T131" s="258"/>
      <c r="U131" s="258"/>
    </row>
    <row r="132" spans="1:21" ht="42.75" customHeight="1" x14ac:dyDescent="0.2">
      <c r="B132" s="261" t="s">
        <v>254</v>
      </c>
      <c r="C132" s="263"/>
      <c r="D132" s="459" t="s">
        <v>239</v>
      </c>
      <c r="E132" s="459"/>
      <c r="F132" s="79" t="s">
        <v>152</v>
      </c>
      <c r="G132" s="824">
        <v>1937626728</v>
      </c>
      <c r="H132" s="824"/>
      <c r="I132" s="824"/>
      <c r="J132" s="833" t="s">
        <v>255</v>
      </c>
      <c r="K132" s="834"/>
      <c r="L132" s="826">
        <v>42626</v>
      </c>
      <c r="M132" s="827">
        <v>42626</v>
      </c>
      <c r="N132" s="220">
        <v>1630902678</v>
      </c>
      <c r="O132" s="111">
        <f>132.85/111.82</f>
        <v>1.1880701126810946</v>
      </c>
      <c r="P132" s="113" t="s">
        <v>208</v>
      </c>
      <c r="Q132" s="805">
        <f t="shared" si="8"/>
        <v>1630902677.6436582</v>
      </c>
      <c r="R132" s="807"/>
      <c r="S132" s="258" t="s">
        <v>244</v>
      </c>
      <c r="T132" s="258"/>
      <c r="U132" s="258"/>
    </row>
    <row r="133" spans="1:21" ht="31.5" customHeight="1" x14ac:dyDescent="0.2">
      <c r="B133" s="261" t="s">
        <v>256</v>
      </c>
      <c r="C133" s="263"/>
      <c r="D133" s="459" t="s">
        <v>239</v>
      </c>
      <c r="E133" s="459"/>
      <c r="F133" s="79" t="s">
        <v>152</v>
      </c>
      <c r="G133" s="824">
        <v>1936605773</v>
      </c>
      <c r="H133" s="824"/>
      <c r="I133" s="824"/>
      <c r="J133" s="833" t="s">
        <v>257</v>
      </c>
      <c r="K133" s="834"/>
      <c r="L133" s="826">
        <v>42650</v>
      </c>
      <c r="M133" s="827">
        <v>42650</v>
      </c>
      <c r="N133" s="220">
        <v>1630902678</v>
      </c>
      <c r="O133" s="111">
        <f>132.78/111.82</f>
        <v>1.1874441065998929</v>
      </c>
      <c r="P133" s="113" t="s">
        <v>209</v>
      </c>
      <c r="Q133" s="805">
        <f t="shared" si="8"/>
        <v>1630902677.6386502</v>
      </c>
      <c r="R133" s="807"/>
      <c r="S133" s="258" t="s">
        <v>244</v>
      </c>
      <c r="T133" s="258"/>
      <c r="U133" s="258"/>
    </row>
    <row r="134" spans="1:21" ht="34.5" customHeight="1" x14ac:dyDescent="0.25">
      <c r="B134" s="261" t="s">
        <v>258</v>
      </c>
      <c r="C134" s="263"/>
      <c r="D134" s="459" t="s">
        <v>239</v>
      </c>
      <c r="E134" s="459"/>
      <c r="F134" s="79" t="s">
        <v>152</v>
      </c>
      <c r="G134" s="837">
        <v>2008510175</v>
      </c>
      <c r="H134" s="838"/>
      <c r="I134" s="839"/>
      <c r="J134" s="832" t="s">
        <v>259</v>
      </c>
      <c r="K134" s="832"/>
      <c r="L134" s="826">
        <v>42913</v>
      </c>
      <c r="M134" s="827"/>
      <c r="N134" s="220">
        <v>1630902678</v>
      </c>
      <c r="O134" s="111">
        <f>137.71/111.82</f>
        <v>1.2315328206045431</v>
      </c>
      <c r="P134" s="113" t="s">
        <v>260</v>
      </c>
      <c r="Q134" s="805">
        <f t="shared" si="8"/>
        <v>1630902677.8629003</v>
      </c>
      <c r="R134" s="807"/>
      <c r="S134" s="258" t="s">
        <v>244</v>
      </c>
      <c r="T134" s="258"/>
      <c r="U134" s="258"/>
    </row>
    <row r="135" spans="1:21" ht="30.75" customHeight="1" x14ac:dyDescent="0.25">
      <c r="B135" s="261" t="s">
        <v>261</v>
      </c>
      <c r="C135" s="263"/>
      <c r="D135" s="459" t="s">
        <v>239</v>
      </c>
      <c r="E135" s="459"/>
      <c r="F135" s="79" t="s">
        <v>152</v>
      </c>
      <c r="G135" s="837">
        <v>2010843787</v>
      </c>
      <c r="H135" s="838"/>
      <c r="I135" s="839"/>
      <c r="J135" s="833" t="s">
        <v>262</v>
      </c>
      <c r="K135" s="834"/>
      <c r="L135" s="826">
        <v>42942</v>
      </c>
      <c r="M135" s="827"/>
      <c r="N135" s="220">
        <v>1630902678</v>
      </c>
      <c r="O135" s="111">
        <f>137.87/111.82</f>
        <v>1.2329636916472904</v>
      </c>
      <c r="P135" s="113" t="s">
        <v>263</v>
      </c>
      <c r="Q135" s="805">
        <f t="shared" si="8"/>
        <v>1630902678.3371291</v>
      </c>
      <c r="R135" s="807"/>
      <c r="S135" s="258" t="s">
        <v>244</v>
      </c>
      <c r="T135" s="258"/>
      <c r="U135" s="258"/>
    </row>
    <row r="136" spans="1:21" ht="32.25" customHeight="1" x14ac:dyDescent="0.25">
      <c r="B136" s="261" t="s">
        <v>264</v>
      </c>
      <c r="C136" s="263"/>
      <c r="D136" s="459" t="s">
        <v>239</v>
      </c>
      <c r="E136" s="459"/>
      <c r="F136" s="79" t="s">
        <v>152</v>
      </c>
      <c r="G136" s="837">
        <f>2010843787+1750209</f>
        <v>2012593996</v>
      </c>
      <c r="H136" s="838"/>
      <c r="I136" s="839"/>
      <c r="J136" s="833" t="s">
        <v>265</v>
      </c>
      <c r="K136" s="834"/>
      <c r="L136" s="826" t="s">
        <v>266</v>
      </c>
      <c r="M136" s="827"/>
      <c r="N136" s="220">
        <v>1630902678</v>
      </c>
      <c r="O136" s="111">
        <f>137.99/111.82</f>
        <v>1.2340368449293508</v>
      </c>
      <c r="P136" s="113" t="s">
        <v>267</v>
      </c>
      <c r="Q136" s="805">
        <f t="shared" si="8"/>
        <v>1630902678.6920791</v>
      </c>
      <c r="R136" s="807"/>
      <c r="S136" s="258" t="s">
        <v>244</v>
      </c>
      <c r="T136" s="258"/>
      <c r="U136" s="258"/>
    </row>
    <row r="137" spans="1:21" ht="30.75" customHeight="1" x14ac:dyDescent="0.25">
      <c r="B137" s="261" t="s">
        <v>268</v>
      </c>
      <c r="C137" s="263"/>
      <c r="D137" s="459" t="s">
        <v>239</v>
      </c>
      <c r="E137" s="459"/>
      <c r="F137" s="79" t="s">
        <v>152</v>
      </c>
      <c r="G137" s="837">
        <v>2013469099</v>
      </c>
      <c r="H137" s="838"/>
      <c r="I137" s="839"/>
      <c r="J137" s="832" t="s">
        <v>269</v>
      </c>
      <c r="K137" s="832"/>
      <c r="L137" s="826" t="s">
        <v>270</v>
      </c>
      <c r="M137" s="827"/>
      <c r="N137" s="220">
        <v>1630902678</v>
      </c>
      <c r="O137" s="111">
        <f>138.05/111.82</f>
        <v>1.2345734215703812</v>
      </c>
      <c r="P137" s="113" t="s">
        <v>271</v>
      </c>
      <c r="Q137" s="805">
        <f t="shared" si="8"/>
        <v>1630902677.6543279</v>
      </c>
      <c r="R137" s="807"/>
      <c r="S137" s="258" t="s">
        <v>244</v>
      </c>
      <c r="T137" s="258"/>
      <c r="U137" s="258"/>
    </row>
    <row r="138" spans="1:21" ht="27.75" customHeight="1" x14ac:dyDescent="0.25">
      <c r="B138" s="261" t="s">
        <v>272</v>
      </c>
      <c r="C138" s="263"/>
      <c r="D138" s="459" t="s">
        <v>239</v>
      </c>
      <c r="E138" s="459"/>
      <c r="F138" s="79" t="s">
        <v>152</v>
      </c>
      <c r="G138" s="837">
        <v>2013469099</v>
      </c>
      <c r="H138" s="838"/>
      <c r="I138" s="839"/>
      <c r="J138" s="835" t="s">
        <v>273</v>
      </c>
      <c r="K138" s="836"/>
      <c r="L138" s="826" t="s">
        <v>274</v>
      </c>
      <c r="M138" s="827"/>
      <c r="N138" s="220">
        <v>1630902678</v>
      </c>
      <c r="O138" s="111">
        <f>138.05/111.82</f>
        <v>1.2345734215703812</v>
      </c>
      <c r="P138" s="113" t="s">
        <v>271</v>
      </c>
      <c r="Q138" s="805">
        <f t="shared" si="8"/>
        <v>1630902677.6543279</v>
      </c>
      <c r="R138" s="807"/>
      <c r="S138" s="258" t="s">
        <v>244</v>
      </c>
      <c r="T138" s="258"/>
      <c r="U138" s="258"/>
    </row>
    <row r="139" spans="1:21" ht="27.75" customHeight="1" x14ac:dyDescent="0.25">
      <c r="B139" s="261" t="s">
        <v>461</v>
      </c>
      <c r="C139" s="263"/>
      <c r="D139" s="459" t="s">
        <v>239</v>
      </c>
      <c r="E139" s="459"/>
      <c r="F139" s="79" t="s">
        <v>152</v>
      </c>
      <c r="G139" s="837">
        <v>7470065162</v>
      </c>
      <c r="H139" s="838"/>
      <c r="I139" s="839"/>
      <c r="J139" s="835" t="s">
        <v>462</v>
      </c>
      <c r="K139" s="836"/>
      <c r="L139" s="826">
        <v>43354</v>
      </c>
      <c r="M139" s="827"/>
      <c r="N139" s="220"/>
      <c r="O139" s="111">
        <f>142.27/111.82</f>
        <v>1.2723126453228404</v>
      </c>
      <c r="P139" s="113" t="s">
        <v>599</v>
      </c>
      <c r="Q139" s="805">
        <f t="shared" si="8"/>
        <v>5871249640.9280939</v>
      </c>
      <c r="R139" s="807"/>
      <c r="S139" s="258" t="s">
        <v>244</v>
      </c>
      <c r="T139" s="258"/>
      <c r="U139" s="258"/>
    </row>
    <row r="140" spans="1:21" ht="33.75" customHeight="1" x14ac:dyDescent="0.25">
      <c r="B140" s="261" t="s">
        <v>600</v>
      </c>
      <c r="C140" s="263"/>
      <c r="D140" s="459" t="s">
        <v>239</v>
      </c>
      <c r="E140" s="459"/>
      <c r="F140" s="79" t="s">
        <v>152</v>
      </c>
      <c r="G140" s="837">
        <v>9700000000</v>
      </c>
      <c r="H140" s="838"/>
      <c r="I140" s="839"/>
      <c r="J140" s="840" t="s">
        <v>577</v>
      </c>
      <c r="K140" s="841"/>
      <c r="L140" s="826">
        <v>43612</v>
      </c>
      <c r="M140" s="827"/>
      <c r="N140" s="220"/>
      <c r="O140" s="111">
        <f>102.12/78.05</f>
        <v>1.3083920563741192</v>
      </c>
      <c r="P140" s="113" t="s">
        <v>575</v>
      </c>
      <c r="Q140" s="805">
        <f t="shared" si="8"/>
        <v>7413679984.3321581</v>
      </c>
      <c r="R140" s="807"/>
      <c r="S140" s="261" t="s">
        <v>1116</v>
      </c>
      <c r="T140" s="262"/>
      <c r="U140" s="263"/>
    </row>
    <row r="141" spans="1:21" ht="23.25" customHeight="1" x14ac:dyDescent="0.25">
      <c r="B141" s="891" t="s">
        <v>577</v>
      </c>
      <c r="C141" s="891"/>
      <c r="D141" s="459" t="s">
        <v>239</v>
      </c>
      <c r="E141" s="459"/>
      <c r="F141" s="79" t="s">
        <v>152</v>
      </c>
      <c r="G141" s="837">
        <v>3700813045</v>
      </c>
      <c r="H141" s="838"/>
      <c r="I141" s="839"/>
      <c r="J141" s="840" t="s">
        <v>1117</v>
      </c>
      <c r="K141" s="841"/>
      <c r="L141" s="826">
        <v>43879</v>
      </c>
      <c r="M141" s="827"/>
      <c r="N141" s="220"/>
      <c r="O141" s="111">
        <f>104.24/78.05</f>
        <v>1.3355541319666879</v>
      </c>
      <c r="P141" s="113" t="s">
        <v>1118</v>
      </c>
      <c r="Q141" s="805">
        <f t="shared" si="8"/>
        <v>2770994418.2871261</v>
      </c>
      <c r="R141" s="807"/>
      <c r="S141" s="261" t="s">
        <v>1119</v>
      </c>
      <c r="T141" s="262"/>
      <c r="U141" s="263"/>
    </row>
    <row r="142" spans="1:21" ht="15" customHeight="1" x14ac:dyDescent="0.25">
      <c r="B142" s="891" t="s">
        <v>577</v>
      </c>
      <c r="C142" s="891"/>
      <c r="D142" s="459" t="s">
        <v>239</v>
      </c>
      <c r="E142" s="459"/>
      <c r="F142" s="79" t="s">
        <v>152</v>
      </c>
      <c r="G142" s="837">
        <v>872133354</v>
      </c>
      <c r="H142" s="838"/>
      <c r="I142" s="839"/>
      <c r="J142" s="840" t="s">
        <v>1117</v>
      </c>
      <c r="K142" s="841"/>
      <c r="L142" s="826">
        <v>43916</v>
      </c>
      <c r="M142" s="827"/>
      <c r="N142" s="220"/>
      <c r="O142" s="111">
        <f>104.94/78.05</f>
        <v>1.3445227418321588</v>
      </c>
      <c r="P142" s="113" t="s">
        <v>1120</v>
      </c>
      <c r="Q142" s="805">
        <f t="shared" si="8"/>
        <v>648656453.97084045</v>
      </c>
      <c r="R142" s="807"/>
      <c r="S142" s="261" t="s">
        <v>1119</v>
      </c>
      <c r="T142" s="262"/>
      <c r="U142" s="263"/>
    </row>
    <row r="143" spans="1:21" ht="15" customHeight="1" x14ac:dyDescent="0.25">
      <c r="B143" s="891" t="s">
        <v>577</v>
      </c>
      <c r="C143" s="891"/>
      <c r="D143" s="459" t="s">
        <v>239</v>
      </c>
      <c r="E143" s="459"/>
      <c r="F143" s="79" t="s">
        <v>152</v>
      </c>
      <c r="G143" s="837">
        <v>1934253887</v>
      </c>
      <c r="H143" s="838"/>
      <c r="I143" s="839"/>
      <c r="J143" s="840" t="s">
        <v>1117</v>
      </c>
      <c r="K143" s="841"/>
      <c r="L143" s="826">
        <v>43936</v>
      </c>
      <c r="M143" s="827"/>
      <c r="N143" s="220"/>
      <c r="O143" s="111">
        <f>105.53/78.05</f>
        <v>1.35208199871877</v>
      </c>
      <c r="P143" s="113" t="s">
        <v>1121</v>
      </c>
      <c r="Q143" s="805">
        <f t="shared" si="8"/>
        <v>1430574394.7725766</v>
      </c>
      <c r="R143" s="807"/>
      <c r="S143" s="261" t="s">
        <v>1119</v>
      </c>
      <c r="T143" s="262"/>
      <c r="U143" s="263"/>
    </row>
    <row r="144" spans="1:21" ht="30.75" customHeight="1" x14ac:dyDescent="0.2">
      <c r="A144" s="26"/>
      <c r="B144" s="258" t="s">
        <v>577</v>
      </c>
      <c r="C144" s="258"/>
      <c r="D144" s="459" t="s">
        <v>239</v>
      </c>
      <c r="E144" s="459"/>
      <c r="F144" s="79" t="s">
        <v>152</v>
      </c>
      <c r="G144" s="1079">
        <v>993588244.62</v>
      </c>
      <c r="H144" s="1080"/>
      <c r="I144" s="1081"/>
      <c r="J144" s="1082" t="s">
        <v>1117</v>
      </c>
      <c r="K144" s="1083"/>
      <c r="L144" s="1084">
        <v>43972</v>
      </c>
      <c r="M144" s="1085"/>
      <c r="N144" s="230"/>
      <c r="O144" s="1086">
        <f>[26]IPC!$S$13/78.05</f>
        <v>1.3542600896860988</v>
      </c>
      <c r="P144" s="1087" t="s">
        <v>1122</v>
      </c>
      <c r="Q144" s="794">
        <f t="shared" si="8"/>
        <v>733676087.9147681</v>
      </c>
      <c r="R144" s="795"/>
      <c r="S144" s="261" t="s">
        <v>1119</v>
      </c>
      <c r="T144" s="262"/>
      <c r="U144" s="263"/>
    </row>
    <row r="145" spans="1:21" ht="30.75" customHeight="1" x14ac:dyDescent="0.2">
      <c r="A145" s="26"/>
      <c r="B145" s="258" t="s">
        <v>577</v>
      </c>
      <c r="C145" s="258"/>
      <c r="D145" s="459" t="s">
        <v>239</v>
      </c>
      <c r="E145" s="459"/>
      <c r="F145" s="79" t="s">
        <v>152</v>
      </c>
      <c r="G145" s="1079">
        <v>738635363.88</v>
      </c>
      <c r="H145" s="1080"/>
      <c r="I145" s="1081"/>
      <c r="J145" s="1082" t="s">
        <v>1117</v>
      </c>
      <c r="K145" s="1083"/>
      <c r="L145" s="1084">
        <v>43978</v>
      </c>
      <c r="M145" s="1085"/>
      <c r="N145" s="230"/>
      <c r="O145" s="1086">
        <f>[26]IPC!$S$13/78.05</f>
        <v>1.3542600896860988</v>
      </c>
      <c r="P145" s="1087" t="s">
        <v>1122</v>
      </c>
      <c r="Q145" s="794">
        <f t="shared" si="8"/>
        <v>545416179.28887415</v>
      </c>
      <c r="R145" s="795"/>
      <c r="S145" s="261" t="s">
        <v>1119</v>
      </c>
      <c r="T145" s="262"/>
      <c r="U145" s="263"/>
    </row>
    <row r="146" spans="1:21" ht="31.5" customHeight="1" x14ac:dyDescent="0.2">
      <c r="A146" s="26"/>
      <c r="B146" s="258" t="s">
        <v>577</v>
      </c>
      <c r="C146" s="258"/>
      <c r="D146" s="459" t="s">
        <v>239</v>
      </c>
      <c r="E146" s="459"/>
      <c r="F146" s="79" t="s">
        <v>152</v>
      </c>
      <c r="G146" s="1088">
        <v>17584629</v>
      </c>
      <c r="H146" s="1089"/>
      <c r="I146" s="1089"/>
      <c r="J146" s="1082" t="s">
        <v>1117</v>
      </c>
      <c r="K146" s="1083"/>
      <c r="L146" s="1084">
        <v>43993</v>
      </c>
      <c r="M146" s="1085"/>
      <c r="N146" s="1090"/>
      <c r="O146" s="1086">
        <f>[26]IPC!$S$14/78.05</f>
        <v>1.3499039077514414</v>
      </c>
      <c r="P146" s="1087" t="s">
        <v>1123</v>
      </c>
      <c r="Q146" s="794">
        <f t="shared" si="8"/>
        <v>13026578.33570615</v>
      </c>
      <c r="R146" s="795"/>
      <c r="S146" s="261" t="s">
        <v>1119</v>
      </c>
      <c r="T146" s="262"/>
      <c r="U146" s="263"/>
    </row>
    <row r="147" spans="1:21" ht="31.5" customHeight="1" x14ac:dyDescent="0.2">
      <c r="A147" s="26"/>
      <c r="B147" s="258" t="s">
        <v>577</v>
      </c>
      <c r="C147" s="258"/>
      <c r="D147" s="459" t="s">
        <v>239</v>
      </c>
      <c r="E147" s="459"/>
      <c r="F147" s="79" t="s">
        <v>152</v>
      </c>
      <c r="G147" s="1088">
        <v>750489233.00999999</v>
      </c>
      <c r="H147" s="1089"/>
      <c r="I147" s="1089"/>
      <c r="J147" s="1082" t="s">
        <v>1117</v>
      </c>
      <c r="K147" s="1083"/>
      <c r="L147" s="1084">
        <v>44018</v>
      </c>
      <c r="M147" s="1085"/>
      <c r="N147" s="1090"/>
      <c r="O147" s="1086">
        <f>[26]IPC!$S$15/78.05</f>
        <v>1.3449071108263935</v>
      </c>
      <c r="P147" s="1087" t="s">
        <v>1124</v>
      </c>
      <c r="Q147" s="794">
        <f t="shared" si="8"/>
        <v>558023098.37506425</v>
      </c>
      <c r="R147" s="795"/>
      <c r="S147" s="261" t="s">
        <v>1119</v>
      </c>
      <c r="T147" s="262"/>
      <c r="U147" s="263"/>
    </row>
    <row r="148" spans="1:21" ht="33" customHeight="1" x14ac:dyDescent="0.2">
      <c r="A148" s="1" t="s">
        <v>677</v>
      </c>
      <c r="B148" s="375" t="s">
        <v>275</v>
      </c>
      <c r="C148" s="376"/>
      <c r="D148" s="376"/>
      <c r="E148" s="376"/>
      <c r="F148" s="376"/>
      <c r="G148" s="376"/>
      <c r="H148" s="376"/>
      <c r="I148" s="376"/>
      <c r="J148" s="376"/>
      <c r="K148" s="376"/>
      <c r="L148" s="376"/>
      <c r="M148" s="376"/>
      <c r="N148" s="376"/>
      <c r="O148" s="376"/>
      <c r="P148" s="376"/>
      <c r="Q148" s="376"/>
      <c r="R148" s="376"/>
      <c r="S148" s="376"/>
      <c r="T148" s="376"/>
      <c r="U148" s="377"/>
    </row>
    <row r="149" spans="1:21" ht="25.5" customHeight="1" x14ac:dyDescent="0.2">
      <c r="B149" s="762" t="s">
        <v>138</v>
      </c>
      <c r="C149" s="762"/>
      <c r="D149" s="763" t="s">
        <v>139</v>
      </c>
      <c r="E149" s="763"/>
      <c r="F149" s="763" t="s">
        <v>140</v>
      </c>
      <c r="G149" s="766" t="s">
        <v>141</v>
      </c>
      <c r="H149" s="766"/>
      <c r="I149" s="766"/>
      <c r="J149" s="766"/>
      <c r="K149" s="766"/>
      <c r="L149" s="766"/>
      <c r="M149" s="766"/>
      <c r="N149" s="766" t="s">
        <v>142</v>
      </c>
      <c r="O149" s="766"/>
      <c r="P149" s="766"/>
      <c r="Q149" s="766"/>
      <c r="R149" s="766"/>
      <c r="S149" s="766" t="s">
        <v>99</v>
      </c>
      <c r="T149" s="766"/>
      <c r="U149" s="766"/>
    </row>
    <row r="150" spans="1:21" ht="26.25" customHeight="1" x14ac:dyDescent="0.2">
      <c r="B150" s="762"/>
      <c r="C150" s="762"/>
      <c r="D150" s="763"/>
      <c r="E150" s="763"/>
      <c r="F150" s="763"/>
      <c r="G150" s="782" t="s">
        <v>143</v>
      </c>
      <c r="H150" s="763"/>
      <c r="I150" s="763"/>
      <c r="J150" s="782" t="s">
        <v>144</v>
      </c>
      <c r="K150" s="782"/>
      <c r="L150" s="782" t="s">
        <v>145</v>
      </c>
      <c r="M150" s="782"/>
      <c r="N150" s="219" t="s">
        <v>146</v>
      </c>
      <c r="O150" s="219" t="s">
        <v>147</v>
      </c>
      <c r="P150" s="219" t="s">
        <v>148</v>
      </c>
      <c r="Q150" s="782" t="s">
        <v>149</v>
      </c>
      <c r="R150" s="782"/>
      <c r="S150" s="766"/>
      <c r="T150" s="766"/>
      <c r="U150" s="766"/>
    </row>
    <row r="151" spans="1:21" ht="20.25" customHeight="1" x14ac:dyDescent="0.25">
      <c r="B151" s="261" t="s">
        <v>150</v>
      </c>
      <c r="C151" s="263"/>
      <c r="D151" s="859" t="s">
        <v>1125</v>
      </c>
      <c r="E151" s="842"/>
      <c r="F151" s="79" t="s">
        <v>152</v>
      </c>
      <c r="G151" s="805">
        <v>4270238021</v>
      </c>
      <c r="H151" s="806"/>
      <c r="I151" s="807"/>
      <c r="J151" s="825" t="s">
        <v>153</v>
      </c>
      <c r="K151" s="825"/>
      <c r="L151" s="843" t="s">
        <v>276</v>
      </c>
      <c r="M151" s="844"/>
      <c r="N151" s="114">
        <v>3885265434</v>
      </c>
      <c r="O151" s="59">
        <f>123.78/111.82</f>
        <v>1.1069576104453587</v>
      </c>
      <c r="P151" s="112" t="s">
        <v>169</v>
      </c>
      <c r="Q151" s="824">
        <f>+G151/O151</f>
        <v>3857634638.1339469</v>
      </c>
      <c r="R151" s="824"/>
      <c r="S151" s="258" t="s">
        <v>244</v>
      </c>
      <c r="T151" s="258"/>
      <c r="U151" s="258"/>
    </row>
    <row r="152" spans="1:21" ht="15.75" customHeight="1" x14ac:dyDescent="0.25">
      <c r="B152" s="261" t="s">
        <v>150</v>
      </c>
      <c r="C152" s="263"/>
      <c r="D152" s="842" t="s">
        <v>1125</v>
      </c>
      <c r="E152" s="842"/>
      <c r="F152" s="79" t="s">
        <v>152</v>
      </c>
      <c r="G152" s="805">
        <v>31161593</v>
      </c>
      <c r="H152" s="806"/>
      <c r="I152" s="807"/>
      <c r="J152" s="825" t="s">
        <v>153</v>
      </c>
      <c r="K152" s="825"/>
      <c r="L152" s="843" t="s">
        <v>277</v>
      </c>
      <c r="M152" s="844"/>
      <c r="N152" s="114"/>
      <c r="O152" s="111">
        <f>126.15/111.82</f>
        <v>1.1281523877660526</v>
      </c>
      <c r="P152" s="113" t="s">
        <v>181</v>
      </c>
      <c r="Q152" s="824">
        <f>+G152/O152</f>
        <v>27621794.128101464</v>
      </c>
      <c r="R152" s="824"/>
      <c r="S152" s="258" t="s">
        <v>244</v>
      </c>
      <c r="T152" s="258"/>
      <c r="U152" s="258"/>
    </row>
    <row r="153" spans="1:21" ht="30.75" customHeight="1" x14ac:dyDescent="0.25">
      <c r="B153" s="261" t="s">
        <v>154</v>
      </c>
      <c r="C153" s="263"/>
      <c r="D153" s="842" t="s">
        <v>1125</v>
      </c>
      <c r="E153" s="842"/>
      <c r="F153" s="79" t="s">
        <v>152</v>
      </c>
      <c r="G153" s="805">
        <v>3890427652</v>
      </c>
      <c r="H153" s="806"/>
      <c r="I153" s="807"/>
      <c r="J153" s="825" t="s">
        <v>278</v>
      </c>
      <c r="K153" s="825"/>
      <c r="L153" s="843" t="s">
        <v>279</v>
      </c>
      <c r="M153" s="844"/>
      <c r="N153" s="114">
        <v>3330227513</v>
      </c>
      <c r="O153" s="111">
        <f>130.63/111.82</f>
        <v>1.1682167769629763</v>
      </c>
      <c r="P153" s="113" t="s">
        <v>193</v>
      </c>
      <c r="Q153" s="824">
        <f>+G153/O153</f>
        <v>3330227513.1795144</v>
      </c>
      <c r="R153" s="824"/>
      <c r="S153" s="258" t="s">
        <v>244</v>
      </c>
      <c r="T153" s="258"/>
      <c r="U153" s="258"/>
    </row>
    <row r="154" spans="1:21" ht="45" customHeight="1" x14ac:dyDescent="0.25">
      <c r="B154" s="261" t="s">
        <v>156</v>
      </c>
      <c r="C154" s="263"/>
      <c r="D154" s="842" t="s">
        <v>1125</v>
      </c>
      <c r="E154" s="842"/>
      <c r="F154" s="79" t="s">
        <v>152</v>
      </c>
      <c r="G154" s="805">
        <v>3954459034</v>
      </c>
      <c r="H154" s="806"/>
      <c r="I154" s="807"/>
      <c r="J154" s="825" t="s">
        <v>280</v>
      </c>
      <c r="K154" s="825"/>
      <c r="L154" s="844" t="s">
        <v>281</v>
      </c>
      <c r="M154" s="844"/>
      <c r="N154" s="114">
        <v>3330227513</v>
      </c>
      <c r="O154" s="111">
        <f>132.78/111.82</f>
        <v>1.1874441065998929</v>
      </c>
      <c r="P154" s="113" t="s">
        <v>209</v>
      </c>
      <c r="Q154" s="824">
        <f>+G154/O154</f>
        <v>3330227513.0432291</v>
      </c>
      <c r="R154" s="824"/>
      <c r="S154" s="258" t="s">
        <v>244</v>
      </c>
      <c r="T154" s="258"/>
      <c r="U154" s="258"/>
    </row>
    <row r="155" spans="1:21" ht="40.5" hidden="1" customHeight="1" x14ac:dyDescent="0.25">
      <c r="B155" s="261" t="s">
        <v>158</v>
      </c>
      <c r="C155" s="263"/>
      <c r="D155" s="842" t="s">
        <v>1125</v>
      </c>
      <c r="E155" s="842"/>
      <c r="F155" s="79" t="s">
        <v>152</v>
      </c>
      <c r="G155" s="845">
        <v>4092052050</v>
      </c>
      <c r="H155" s="846"/>
      <c r="I155" s="847"/>
      <c r="J155" s="825" t="s">
        <v>282</v>
      </c>
      <c r="K155" s="825"/>
      <c r="L155" s="843" t="s">
        <v>283</v>
      </c>
      <c r="M155" s="844"/>
      <c r="N155" s="114">
        <v>3330227513</v>
      </c>
      <c r="O155" s="111">
        <f t="shared" ref="O155" si="10">137.4/111.82</f>
        <v>1.2287605079592203</v>
      </c>
      <c r="P155" s="113" t="s">
        <v>284</v>
      </c>
      <c r="Q155" s="824">
        <f>+G155/O155</f>
        <v>3330227512.5982528</v>
      </c>
      <c r="R155" s="824"/>
      <c r="S155" s="258" t="s">
        <v>244</v>
      </c>
      <c r="T155" s="258"/>
      <c r="U155" s="258"/>
    </row>
    <row r="156" spans="1:21" ht="30" hidden="1" customHeight="1" x14ac:dyDescent="0.25">
      <c r="B156" s="261" t="s">
        <v>285</v>
      </c>
      <c r="C156" s="263"/>
      <c r="D156" s="427" t="s">
        <v>1125</v>
      </c>
      <c r="E156" s="429"/>
      <c r="F156" s="79" t="s">
        <v>152</v>
      </c>
      <c r="G156" s="845">
        <v>32581947</v>
      </c>
      <c r="H156" s="846"/>
      <c r="I156" s="229"/>
      <c r="J156" s="851"/>
      <c r="K156" s="852"/>
      <c r="L156" s="853" t="s">
        <v>286</v>
      </c>
      <c r="M156" s="854"/>
      <c r="N156" s="114"/>
      <c r="O156" s="111">
        <f>137.87/111.82</f>
        <v>1.2329636916472904</v>
      </c>
      <c r="P156" s="113" t="s">
        <v>263</v>
      </c>
      <c r="Q156" s="805"/>
      <c r="R156" s="807"/>
      <c r="S156" s="258"/>
      <c r="T156" s="258"/>
      <c r="U156" s="258"/>
    </row>
    <row r="157" spans="1:21" ht="36" hidden="1" customHeight="1" x14ac:dyDescent="0.25">
      <c r="B157" s="261" t="s">
        <v>160</v>
      </c>
      <c r="C157" s="263"/>
      <c r="D157" s="842" t="s">
        <v>1125</v>
      </c>
      <c r="E157" s="842"/>
      <c r="F157" s="79" t="s">
        <v>152</v>
      </c>
      <c r="G157" s="837">
        <v>4111410375</v>
      </c>
      <c r="H157" s="838"/>
      <c r="I157" s="839"/>
      <c r="J157" s="825" t="s">
        <v>287</v>
      </c>
      <c r="K157" s="825"/>
      <c r="L157" s="843" t="s">
        <v>288</v>
      </c>
      <c r="M157" s="844"/>
      <c r="N157" s="114">
        <v>3330227513</v>
      </c>
      <c r="O157" s="111">
        <f>138.05/111.82</f>
        <v>1.2345734215703812</v>
      </c>
      <c r="P157" s="113" t="s">
        <v>271</v>
      </c>
      <c r="Q157" s="824">
        <f>+G157/O157</f>
        <v>3330227512.7308941</v>
      </c>
      <c r="R157" s="824"/>
      <c r="S157" s="258" t="s">
        <v>244</v>
      </c>
      <c r="T157" s="258"/>
      <c r="U157" s="258"/>
    </row>
    <row r="158" spans="1:21" s="26" customFormat="1" ht="15" hidden="1" customHeight="1" x14ac:dyDescent="0.25">
      <c r="A158" s="1"/>
      <c r="B158" s="261" t="s">
        <v>162</v>
      </c>
      <c r="C158" s="263"/>
      <c r="D158" s="842" t="s">
        <v>1125</v>
      </c>
      <c r="E158" s="842"/>
      <c r="F158" s="79" t="s">
        <v>152</v>
      </c>
      <c r="G158" s="837">
        <v>4200756490</v>
      </c>
      <c r="H158" s="838"/>
      <c r="I158" s="839"/>
      <c r="J158" s="825" t="s">
        <v>289</v>
      </c>
      <c r="K158" s="825"/>
      <c r="L158" s="843" t="s">
        <v>290</v>
      </c>
      <c r="M158" s="844"/>
      <c r="N158" s="114">
        <v>3330227513</v>
      </c>
      <c r="O158" s="111">
        <f>141.05/111.82</f>
        <v>1.2614022536218925</v>
      </c>
      <c r="P158" s="113" t="s">
        <v>291</v>
      </c>
      <c r="Q158" s="850">
        <f>G158/O158</f>
        <v>3330227513.0223322</v>
      </c>
      <c r="R158" s="850"/>
      <c r="S158" s="258" t="s">
        <v>244</v>
      </c>
      <c r="T158" s="258"/>
      <c r="U158" s="258"/>
    </row>
    <row r="159" spans="1:21" s="26" customFormat="1" ht="28.5" customHeight="1" x14ac:dyDescent="0.25">
      <c r="A159" s="1"/>
      <c r="B159" s="261" t="s">
        <v>164</v>
      </c>
      <c r="C159" s="263"/>
      <c r="D159" s="842" t="s">
        <v>1125</v>
      </c>
      <c r="E159" s="842"/>
      <c r="F159" s="79" t="s">
        <v>152</v>
      </c>
      <c r="G159" s="837">
        <v>4243940445</v>
      </c>
      <c r="H159" s="838"/>
      <c r="I159" s="839"/>
      <c r="J159" s="825" t="s">
        <v>292</v>
      </c>
      <c r="K159" s="825"/>
      <c r="L159" s="848">
        <v>43384</v>
      </c>
      <c r="M159" s="849"/>
      <c r="N159" s="114">
        <v>3330227513</v>
      </c>
      <c r="O159" s="111">
        <f>142.5/111.82</f>
        <v>1.2743695224467895</v>
      </c>
      <c r="P159" s="113" t="s">
        <v>470</v>
      </c>
      <c r="Q159" s="850">
        <f>G159/O159</f>
        <v>3330227512.7010527</v>
      </c>
      <c r="R159" s="850"/>
      <c r="S159" s="258" t="s">
        <v>244</v>
      </c>
      <c r="T159" s="258"/>
      <c r="U159" s="258"/>
    </row>
    <row r="160" spans="1:21" ht="15" customHeight="1" x14ac:dyDescent="0.25">
      <c r="B160" s="261" t="s">
        <v>166</v>
      </c>
      <c r="C160" s="263"/>
      <c r="D160" s="842" t="s">
        <v>1125</v>
      </c>
      <c r="E160" s="842"/>
      <c r="F160" s="79" t="s">
        <v>152</v>
      </c>
      <c r="G160" s="837">
        <v>4335995951</v>
      </c>
      <c r="H160" s="838"/>
      <c r="I160" s="839"/>
      <c r="J160" s="855" t="s">
        <v>293</v>
      </c>
      <c r="K160" s="855"/>
      <c r="L160" s="848">
        <v>43580</v>
      </c>
      <c r="M160" s="849"/>
      <c r="N160" s="114">
        <v>3330227513</v>
      </c>
      <c r="O160" s="111">
        <f>101.62/78.05</f>
        <v>1.3019859064702115</v>
      </c>
      <c r="P160" s="113" t="s">
        <v>516</v>
      </c>
      <c r="Q160" s="850">
        <f>G160/O160</f>
        <v>3330294075.7286949</v>
      </c>
      <c r="R160" s="850"/>
      <c r="S160" s="258" t="s">
        <v>573</v>
      </c>
      <c r="T160" s="258"/>
      <c r="U160" s="258"/>
    </row>
    <row r="161" spans="1:21" ht="15" customHeight="1" x14ac:dyDescent="0.25">
      <c r="B161" s="261" t="s">
        <v>248</v>
      </c>
      <c r="C161" s="263"/>
      <c r="D161" s="842" t="s">
        <v>1125</v>
      </c>
      <c r="E161" s="842"/>
      <c r="F161" s="79" t="s">
        <v>152</v>
      </c>
      <c r="G161" s="837">
        <v>3687610549</v>
      </c>
      <c r="H161" s="838"/>
      <c r="I161" s="839"/>
      <c r="J161" s="855" t="s">
        <v>294</v>
      </c>
      <c r="K161" s="855"/>
      <c r="L161" s="857">
        <v>43748</v>
      </c>
      <c r="M161" s="858"/>
      <c r="N161" s="132">
        <v>2787313610</v>
      </c>
      <c r="O161" s="111">
        <f>103.26/78.05</f>
        <v>1.322998078155029</v>
      </c>
      <c r="P161" s="113" t="s">
        <v>669</v>
      </c>
      <c r="Q161" s="850">
        <f>G161/O161</f>
        <v>2787313609.8145456</v>
      </c>
      <c r="R161" s="850"/>
      <c r="S161" s="258" t="s">
        <v>244</v>
      </c>
      <c r="T161" s="258"/>
      <c r="U161" s="258"/>
    </row>
    <row r="162" spans="1:21" ht="36.75" customHeight="1" x14ac:dyDescent="0.25">
      <c r="B162" s="261" t="s">
        <v>250</v>
      </c>
      <c r="C162" s="263"/>
      <c r="D162" s="842" t="s">
        <v>1125</v>
      </c>
      <c r="E162" s="842"/>
      <c r="F162" s="79" t="s">
        <v>152</v>
      </c>
      <c r="G162" s="837">
        <v>3768676557</v>
      </c>
      <c r="H162" s="838"/>
      <c r="I162" s="839"/>
      <c r="J162" s="855" t="s">
        <v>295</v>
      </c>
      <c r="K162" s="855"/>
      <c r="L162" s="857">
        <v>43935</v>
      </c>
      <c r="M162" s="858"/>
      <c r="N162" s="48">
        <v>2787313610</v>
      </c>
      <c r="O162" s="111">
        <f>105.53/78.05</f>
        <v>1.35208199871877</v>
      </c>
      <c r="P162" s="113" t="s">
        <v>1126</v>
      </c>
      <c r="Q162" s="850">
        <f>G162/O162</f>
        <v>2787313610.0999718</v>
      </c>
      <c r="R162" s="850"/>
      <c r="S162" s="258" t="s">
        <v>244</v>
      </c>
      <c r="T162" s="258"/>
      <c r="U162" s="258"/>
    </row>
    <row r="163" spans="1:21" ht="36.75" customHeight="1" x14ac:dyDescent="0.2">
      <c r="B163" s="261" t="s">
        <v>252</v>
      </c>
      <c r="C163" s="263"/>
      <c r="D163" s="842"/>
      <c r="E163" s="842"/>
      <c r="F163" s="79" t="s">
        <v>152</v>
      </c>
      <c r="G163" s="258"/>
      <c r="H163" s="258"/>
      <c r="I163" s="258"/>
      <c r="J163" s="855" t="s">
        <v>296</v>
      </c>
      <c r="K163" s="855"/>
      <c r="L163" s="842"/>
      <c r="M163" s="842"/>
      <c r="N163" s="48">
        <v>1848766139</v>
      </c>
      <c r="O163" s="227"/>
      <c r="P163" s="49"/>
      <c r="Q163" s="856">
        <v>0</v>
      </c>
      <c r="R163" s="856"/>
      <c r="S163" s="258"/>
      <c r="T163" s="258"/>
      <c r="U163" s="258"/>
    </row>
    <row r="164" spans="1:21" ht="54.75" customHeight="1" x14ac:dyDescent="0.2">
      <c r="B164" s="261" t="s">
        <v>254</v>
      </c>
      <c r="C164" s="263"/>
      <c r="D164" s="842"/>
      <c r="E164" s="842"/>
      <c r="F164" s="79" t="s">
        <v>152</v>
      </c>
      <c r="G164" s="258"/>
      <c r="H164" s="258"/>
      <c r="I164" s="258"/>
      <c r="J164" s="855" t="s">
        <v>297</v>
      </c>
      <c r="K164" s="855"/>
      <c r="L164" s="842"/>
      <c r="M164" s="842"/>
      <c r="N164" s="48">
        <v>1848766139</v>
      </c>
      <c r="O164" s="227"/>
      <c r="P164" s="49"/>
      <c r="Q164" s="856">
        <v>0</v>
      </c>
      <c r="R164" s="856"/>
      <c r="S164" s="258"/>
      <c r="T164" s="258"/>
      <c r="U164" s="258"/>
    </row>
    <row r="165" spans="1:21" ht="81" customHeight="1" x14ac:dyDescent="0.2">
      <c r="A165" s="26"/>
      <c r="B165" s="261" t="s">
        <v>256</v>
      </c>
      <c r="C165" s="263"/>
      <c r="D165" s="842"/>
      <c r="E165" s="842"/>
      <c r="F165" s="79" t="s">
        <v>152</v>
      </c>
      <c r="G165" s="258"/>
      <c r="H165" s="258"/>
      <c r="I165" s="258"/>
      <c r="J165" s="855" t="s">
        <v>298</v>
      </c>
      <c r="K165" s="855"/>
      <c r="L165" s="842"/>
      <c r="M165" s="842"/>
      <c r="N165" s="48">
        <v>2542964000</v>
      </c>
      <c r="O165" s="227"/>
      <c r="P165" s="49"/>
      <c r="Q165" s="862">
        <v>0</v>
      </c>
      <c r="R165" s="862"/>
      <c r="S165" s="258"/>
      <c r="T165" s="258"/>
      <c r="U165" s="258"/>
    </row>
    <row r="166" spans="1:21" ht="39.75" customHeight="1" x14ac:dyDescent="0.2">
      <c r="A166" s="26" t="s">
        <v>678</v>
      </c>
      <c r="B166" s="863" t="s">
        <v>299</v>
      </c>
      <c r="C166" s="864"/>
      <c r="D166" s="864"/>
      <c r="E166" s="864"/>
      <c r="F166" s="864"/>
      <c r="G166" s="864"/>
      <c r="H166" s="864"/>
      <c r="I166" s="864"/>
      <c r="J166" s="864"/>
      <c r="K166" s="864"/>
      <c r="L166" s="864"/>
      <c r="M166" s="864"/>
      <c r="N166" s="864"/>
      <c r="O166" s="864"/>
      <c r="P166" s="864"/>
      <c r="Q166" s="864"/>
      <c r="R166" s="864"/>
      <c r="S166" s="864"/>
      <c r="T166" s="864"/>
      <c r="U166" s="865"/>
    </row>
    <row r="167" spans="1:21" ht="53.25" customHeight="1" x14ac:dyDescent="0.2">
      <c r="B167" s="762" t="s">
        <v>138</v>
      </c>
      <c r="C167" s="762"/>
      <c r="D167" s="763" t="s">
        <v>139</v>
      </c>
      <c r="E167" s="763"/>
      <c r="F167" s="763" t="s">
        <v>140</v>
      </c>
      <c r="G167" s="766" t="s">
        <v>141</v>
      </c>
      <c r="H167" s="766"/>
      <c r="I167" s="766"/>
      <c r="J167" s="766"/>
      <c r="K167" s="766"/>
      <c r="L167" s="766"/>
      <c r="M167" s="766"/>
      <c r="N167" s="766" t="s">
        <v>142</v>
      </c>
      <c r="O167" s="766"/>
      <c r="P167" s="766"/>
      <c r="Q167" s="766"/>
      <c r="R167" s="766"/>
      <c r="S167" s="766" t="s">
        <v>99</v>
      </c>
      <c r="T167" s="766"/>
      <c r="U167" s="766"/>
    </row>
    <row r="168" spans="1:21" ht="58.5" customHeight="1" x14ac:dyDescent="0.2">
      <c r="B168" s="762"/>
      <c r="C168" s="762"/>
      <c r="D168" s="763"/>
      <c r="E168" s="763"/>
      <c r="F168" s="763"/>
      <c r="G168" s="782" t="s">
        <v>143</v>
      </c>
      <c r="H168" s="763"/>
      <c r="I168" s="763"/>
      <c r="J168" s="782" t="s">
        <v>144</v>
      </c>
      <c r="K168" s="782"/>
      <c r="L168" s="782" t="s">
        <v>145</v>
      </c>
      <c r="M168" s="782"/>
      <c r="N168" s="219" t="s">
        <v>146</v>
      </c>
      <c r="O168" s="219" t="s">
        <v>147</v>
      </c>
      <c r="P168" s="219" t="s">
        <v>148</v>
      </c>
      <c r="Q168" s="782" t="s">
        <v>149</v>
      </c>
      <c r="R168" s="782"/>
      <c r="S168" s="766"/>
      <c r="T168" s="766"/>
      <c r="U168" s="766"/>
    </row>
    <row r="169" spans="1:21" ht="58.5" customHeight="1" x14ac:dyDescent="0.2">
      <c r="B169" s="258" t="s">
        <v>150</v>
      </c>
      <c r="C169" s="258"/>
      <c r="D169" s="859" t="s">
        <v>487</v>
      </c>
      <c r="E169" s="842"/>
      <c r="F169" s="79" t="s">
        <v>152</v>
      </c>
      <c r="G169" s="860">
        <v>384680737</v>
      </c>
      <c r="H169" s="860"/>
      <c r="I169" s="860"/>
      <c r="J169" s="861" t="s">
        <v>153</v>
      </c>
      <c r="K169" s="861"/>
      <c r="L169" s="861" t="s">
        <v>168</v>
      </c>
      <c r="M169" s="861"/>
      <c r="N169" s="223">
        <v>350000000</v>
      </c>
      <c r="O169" s="59">
        <f>123.78/111.82</f>
        <v>1.1069576104453587</v>
      </c>
      <c r="P169" s="115" t="s">
        <v>169</v>
      </c>
      <c r="Q169" s="824">
        <f t="shared" ref="Q169:Q177" si="11">+G169/O169</f>
        <v>347511714.42349327</v>
      </c>
      <c r="R169" s="824"/>
      <c r="S169" s="258" t="s">
        <v>244</v>
      </c>
      <c r="T169" s="258"/>
      <c r="U169" s="258"/>
    </row>
    <row r="170" spans="1:21" ht="63" customHeight="1" x14ac:dyDescent="0.2">
      <c r="B170" s="258" t="s">
        <v>150</v>
      </c>
      <c r="C170" s="258"/>
      <c r="D170" s="859" t="s">
        <v>487</v>
      </c>
      <c r="E170" s="842"/>
      <c r="F170" s="79" t="s">
        <v>152</v>
      </c>
      <c r="G170" s="860">
        <v>2807165</v>
      </c>
      <c r="H170" s="860"/>
      <c r="I170" s="860"/>
      <c r="J170" s="861" t="s">
        <v>153</v>
      </c>
      <c r="K170" s="861"/>
      <c r="L170" s="861" t="s">
        <v>277</v>
      </c>
      <c r="M170" s="861"/>
      <c r="N170" s="223">
        <v>350000000</v>
      </c>
      <c r="O170" s="111">
        <f>126.15/111.82</f>
        <v>1.1281523877660526</v>
      </c>
      <c r="P170" s="116" t="s">
        <v>181</v>
      </c>
      <c r="Q170" s="824">
        <f t="shared" si="11"/>
        <v>2488285.297661514</v>
      </c>
      <c r="R170" s="824"/>
      <c r="S170" s="258" t="s">
        <v>244</v>
      </c>
      <c r="T170" s="258"/>
      <c r="U170" s="258"/>
    </row>
    <row r="171" spans="1:21" ht="27" customHeight="1" x14ac:dyDescent="0.2">
      <c r="B171" s="258" t="s">
        <v>154</v>
      </c>
      <c r="C171" s="258"/>
      <c r="D171" s="859" t="s">
        <v>487</v>
      </c>
      <c r="E171" s="842"/>
      <c r="F171" s="79" t="s">
        <v>152</v>
      </c>
      <c r="G171" s="860">
        <v>394853336</v>
      </c>
      <c r="H171" s="860"/>
      <c r="I171" s="860"/>
      <c r="J171" s="861" t="s">
        <v>300</v>
      </c>
      <c r="K171" s="861"/>
      <c r="L171" s="861" t="s">
        <v>301</v>
      </c>
      <c r="M171" s="861"/>
      <c r="N171" s="223">
        <v>350000000</v>
      </c>
      <c r="O171" s="111">
        <f>126.15/111.82</f>
        <v>1.1281523877660526</v>
      </c>
      <c r="P171" s="116" t="s">
        <v>184</v>
      </c>
      <c r="Q171" s="824">
        <f t="shared" si="11"/>
        <v>350000000.24986124</v>
      </c>
      <c r="R171" s="824"/>
      <c r="S171" s="258" t="s">
        <v>244</v>
      </c>
      <c r="T171" s="258"/>
      <c r="U171" s="258"/>
    </row>
    <row r="172" spans="1:21" ht="26.25" customHeight="1" x14ac:dyDescent="0.2">
      <c r="B172" s="258" t="s">
        <v>156</v>
      </c>
      <c r="C172" s="258"/>
      <c r="D172" s="859" t="s">
        <v>487</v>
      </c>
      <c r="E172" s="842"/>
      <c r="F172" s="79" t="s">
        <v>152</v>
      </c>
      <c r="G172" s="860">
        <v>417546056</v>
      </c>
      <c r="H172" s="860"/>
      <c r="I172" s="860"/>
      <c r="J172" s="861" t="s">
        <v>300</v>
      </c>
      <c r="K172" s="861"/>
      <c r="L172" s="861" t="s">
        <v>302</v>
      </c>
      <c r="M172" s="861"/>
      <c r="N172" s="223">
        <v>350000000</v>
      </c>
      <c r="O172" s="111">
        <f>133.4/111.82</f>
        <v>1.1929887318905386</v>
      </c>
      <c r="P172" s="116" t="s">
        <v>302</v>
      </c>
      <c r="Q172" s="824">
        <f t="shared" si="11"/>
        <v>349999999.86446768</v>
      </c>
      <c r="R172" s="824"/>
      <c r="S172" s="258" t="s">
        <v>244</v>
      </c>
      <c r="T172" s="258"/>
      <c r="U172" s="258"/>
    </row>
    <row r="173" spans="1:21" ht="25.5" customHeight="1" x14ac:dyDescent="0.2">
      <c r="B173" s="258" t="s">
        <v>158</v>
      </c>
      <c r="C173" s="258"/>
      <c r="D173" s="859" t="s">
        <v>487</v>
      </c>
      <c r="E173" s="842"/>
      <c r="F173" s="79" t="s">
        <v>152</v>
      </c>
      <c r="G173" s="860">
        <v>434604722</v>
      </c>
      <c r="H173" s="860"/>
      <c r="I173" s="860"/>
      <c r="J173" s="861" t="s">
        <v>300</v>
      </c>
      <c r="K173" s="861"/>
      <c r="L173" s="866">
        <v>43223</v>
      </c>
      <c r="M173" s="866"/>
      <c r="N173" s="223">
        <v>350000000</v>
      </c>
      <c r="O173" s="111">
        <f>141.05/111.82</f>
        <v>1.2614022536218925</v>
      </c>
      <c r="P173" s="116" t="s">
        <v>346</v>
      </c>
      <c r="Q173" s="824">
        <f t="shared" si="11"/>
        <v>344540943.02757883</v>
      </c>
      <c r="R173" s="824"/>
      <c r="S173" s="258" t="s">
        <v>244</v>
      </c>
      <c r="T173" s="258"/>
      <c r="U173" s="258"/>
    </row>
    <row r="174" spans="1:21" ht="15" customHeight="1" x14ac:dyDescent="0.2">
      <c r="B174" s="258" t="s">
        <v>425</v>
      </c>
      <c r="C174" s="258"/>
      <c r="D174" s="859" t="s">
        <v>487</v>
      </c>
      <c r="E174" s="842"/>
      <c r="F174" s="79" t="s">
        <v>152</v>
      </c>
      <c r="G174" s="860">
        <v>10047398</v>
      </c>
      <c r="H174" s="860"/>
      <c r="I174" s="860"/>
      <c r="J174" s="861" t="s">
        <v>300</v>
      </c>
      <c r="K174" s="861"/>
      <c r="L174" s="866">
        <v>43263</v>
      </c>
      <c r="M174" s="866"/>
      <c r="N174" s="223">
        <v>350000000</v>
      </c>
      <c r="O174" s="111">
        <f>142.06/111.82</f>
        <v>1.2704346270792346</v>
      </c>
      <c r="P174" s="116" t="s">
        <v>346</v>
      </c>
      <c r="Q174" s="824">
        <f t="shared" si="11"/>
        <v>7908630.4685344212</v>
      </c>
      <c r="R174" s="824"/>
      <c r="S174" s="258" t="s">
        <v>426</v>
      </c>
      <c r="T174" s="258"/>
      <c r="U174" s="258"/>
    </row>
    <row r="175" spans="1:21" ht="49.5" customHeight="1" x14ac:dyDescent="0.2">
      <c r="B175" s="258" t="s">
        <v>160</v>
      </c>
      <c r="C175" s="258"/>
      <c r="D175" s="859" t="s">
        <v>487</v>
      </c>
      <c r="E175" s="842"/>
      <c r="F175" s="79" t="s">
        <v>152</v>
      </c>
      <c r="G175" s="860">
        <v>446029333</v>
      </c>
      <c r="H175" s="860"/>
      <c r="I175" s="860"/>
      <c r="J175" s="861" t="s">
        <v>300</v>
      </c>
      <c r="K175" s="861"/>
      <c r="L175" s="866">
        <v>43399</v>
      </c>
      <c r="M175" s="866"/>
      <c r="N175" s="223">
        <v>350000000</v>
      </c>
      <c r="O175" s="111">
        <f>142.5/111.82</f>
        <v>1.2743695224467895</v>
      </c>
      <c r="P175" s="116" t="s">
        <v>470</v>
      </c>
      <c r="Q175" s="824">
        <f t="shared" si="11"/>
        <v>350000000.11270177</v>
      </c>
      <c r="R175" s="824"/>
      <c r="S175" s="258" t="s">
        <v>244</v>
      </c>
      <c r="T175" s="258"/>
      <c r="U175" s="258"/>
    </row>
    <row r="176" spans="1:21" ht="150" customHeight="1" x14ac:dyDescent="0.2">
      <c r="B176" s="258" t="s">
        <v>162</v>
      </c>
      <c r="C176" s="258"/>
      <c r="D176" s="859" t="s">
        <v>487</v>
      </c>
      <c r="E176" s="842"/>
      <c r="F176" s="79" t="s">
        <v>152</v>
      </c>
      <c r="G176" s="860">
        <v>477093543</v>
      </c>
      <c r="H176" s="860"/>
      <c r="I176" s="860"/>
      <c r="J176" s="861" t="s">
        <v>300</v>
      </c>
      <c r="K176" s="861"/>
      <c r="L176" s="866">
        <v>43445</v>
      </c>
      <c r="M176" s="866"/>
      <c r="N176" s="223">
        <v>350000000</v>
      </c>
      <c r="O176" s="111">
        <f>142.84/111.82</f>
        <v>1.2774101234126276</v>
      </c>
      <c r="P176" s="116" t="s">
        <v>483</v>
      </c>
      <c r="Q176" s="824">
        <f t="shared" si="11"/>
        <v>373485018.04998595</v>
      </c>
      <c r="R176" s="824"/>
      <c r="S176" s="258" t="s">
        <v>244</v>
      </c>
      <c r="T176" s="258"/>
      <c r="U176" s="258"/>
    </row>
    <row r="177" spans="1:21" ht="147.75" customHeight="1" x14ac:dyDescent="0.2">
      <c r="B177" s="258" t="s">
        <v>164</v>
      </c>
      <c r="C177" s="258"/>
      <c r="D177" s="859" t="s">
        <v>487</v>
      </c>
      <c r="E177" s="842"/>
      <c r="F177" s="79" t="s">
        <v>152</v>
      </c>
      <c r="G177" s="860">
        <v>463049327</v>
      </c>
      <c r="H177" s="860"/>
      <c r="I177" s="860"/>
      <c r="J177" s="861" t="s">
        <v>300</v>
      </c>
      <c r="K177" s="861"/>
      <c r="L177" s="866" t="s">
        <v>663</v>
      </c>
      <c r="M177" s="866"/>
      <c r="N177" s="223">
        <v>350000000</v>
      </c>
      <c r="O177" s="111">
        <f>103.26/78.05</f>
        <v>1.322998078155029</v>
      </c>
      <c r="P177" s="116" t="s">
        <v>657</v>
      </c>
      <c r="Q177" s="824">
        <f t="shared" si="11"/>
        <v>349999999.73222929</v>
      </c>
      <c r="R177" s="824"/>
      <c r="S177" s="258" t="s">
        <v>664</v>
      </c>
      <c r="T177" s="258"/>
      <c r="U177" s="258"/>
    </row>
    <row r="178" spans="1:21" ht="39" customHeight="1" x14ac:dyDescent="0.2">
      <c r="B178" s="107"/>
      <c r="C178" s="226"/>
      <c r="D178" s="135"/>
      <c r="E178" s="135"/>
      <c r="F178" s="82"/>
      <c r="G178" s="83"/>
      <c r="H178" s="83"/>
      <c r="I178" s="83"/>
      <c r="J178" s="84"/>
      <c r="K178" s="84"/>
      <c r="L178" s="84"/>
      <c r="M178" s="84"/>
      <c r="N178" s="83"/>
      <c r="O178" s="85"/>
      <c r="P178" s="86"/>
      <c r="Q178" s="225"/>
      <c r="R178" s="225"/>
      <c r="S178" s="226"/>
      <c r="T178" s="226"/>
      <c r="U178" s="226"/>
    </row>
    <row r="179" spans="1:21" ht="36" customHeight="1" x14ac:dyDescent="0.2">
      <c r="A179" s="1" t="s">
        <v>488</v>
      </c>
      <c r="B179" s="396" t="s">
        <v>303</v>
      </c>
      <c r="C179" s="396"/>
      <c r="D179" s="396"/>
      <c r="E179" s="396"/>
      <c r="F179" s="396"/>
      <c r="G179" s="396"/>
      <c r="H179" s="396"/>
      <c r="I179" s="396"/>
      <c r="J179" s="396"/>
      <c r="K179" s="396"/>
      <c r="L179" s="396"/>
      <c r="M179" s="396"/>
      <c r="N179" s="396"/>
      <c r="O179" s="396"/>
      <c r="P179" s="396"/>
      <c r="Q179" s="396"/>
      <c r="R179" s="396"/>
      <c r="S179" s="396"/>
      <c r="T179" s="396"/>
      <c r="U179" s="396"/>
    </row>
    <row r="180" spans="1:21" ht="52.5" customHeight="1" x14ac:dyDescent="0.2">
      <c r="B180" s="762" t="s">
        <v>138</v>
      </c>
      <c r="C180" s="762"/>
      <c r="D180" s="763" t="s">
        <v>139</v>
      </c>
      <c r="E180" s="763"/>
      <c r="F180" s="763" t="s">
        <v>140</v>
      </c>
      <c r="G180" s="766" t="s">
        <v>141</v>
      </c>
      <c r="H180" s="766"/>
      <c r="I180" s="766"/>
      <c r="J180" s="766"/>
      <c r="K180" s="766"/>
      <c r="L180" s="766"/>
      <c r="M180" s="766"/>
      <c r="N180" s="766" t="s">
        <v>142</v>
      </c>
      <c r="O180" s="766"/>
      <c r="P180" s="766"/>
      <c r="Q180" s="766"/>
      <c r="R180" s="766"/>
      <c r="S180" s="766" t="s">
        <v>99</v>
      </c>
      <c r="T180" s="766"/>
      <c r="U180" s="766"/>
    </row>
    <row r="181" spans="1:21" ht="27.75" customHeight="1" x14ac:dyDescent="0.2">
      <c r="B181" s="762"/>
      <c r="C181" s="762"/>
      <c r="D181" s="763"/>
      <c r="E181" s="763"/>
      <c r="F181" s="763"/>
      <c r="G181" s="782" t="s">
        <v>143</v>
      </c>
      <c r="H181" s="763"/>
      <c r="I181" s="763"/>
      <c r="J181" s="782" t="s">
        <v>144</v>
      </c>
      <c r="K181" s="782"/>
      <c r="L181" s="782" t="s">
        <v>145</v>
      </c>
      <c r="M181" s="782"/>
      <c r="N181" s="219" t="s">
        <v>146</v>
      </c>
      <c r="O181" s="219" t="s">
        <v>147</v>
      </c>
      <c r="P181" s="219" t="s">
        <v>148</v>
      </c>
      <c r="Q181" s="782" t="s">
        <v>149</v>
      </c>
      <c r="R181" s="782"/>
      <c r="S181" s="766"/>
      <c r="T181" s="766"/>
      <c r="U181" s="766"/>
    </row>
    <row r="182" spans="1:21" ht="22.5" customHeight="1" x14ac:dyDescent="0.25">
      <c r="B182" s="258" t="s">
        <v>150</v>
      </c>
      <c r="C182" s="258"/>
      <c r="D182" s="859" t="s">
        <v>488</v>
      </c>
      <c r="E182" s="842"/>
      <c r="F182" s="79" t="s">
        <v>152</v>
      </c>
      <c r="G182" s="867">
        <v>310301163.36000001</v>
      </c>
      <c r="H182" s="867"/>
      <c r="I182" s="867"/>
      <c r="J182" s="861" t="s">
        <v>304</v>
      </c>
      <c r="K182" s="861"/>
      <c r="L182" s="843" t="s">
        <v>168</v>
      </c>
      <c r="M182" s="844"/>
      <c r="N182" s="223">
        <v>252000000</v>
      </c>
      <c r="O182" s="59">
        <f>123.78/111.82</f>
        <v>1.1069576104453587</v>
      </c>
      <c r="P182" s="115" t="s">
        <v>169</v>
      </c>
      <c r="Q182" s="824">
        <f>+G182/O182</f>
        <v>280318921.367872</v>
      </c>
      <c r="R182" s="824"/>
      <c r="S182" s="258" t="s">
        <v>244</v>
      </c>
      <c r="T182" s="258"/>
      <c r="U182" s="258"/>
    </row>
    <row r="183" spans="1:21" ht="18.75" customHeight="1" x14ac:dyDescent="0.25">
      <c r="B183" s="258" t="s">
        <v>154</v>
      </c>
      <c r="C183" s="258"/>
      <c r="D183" s="859" t="s">
        <v>488</v>
      </c>
      <c r="E183" s="842"/>
      <c r="F183" s="79" t="s">
        <v>152</v>
      </c>
      <c r="G183" s="867">
        <v>67589211</v>
      </c>
      <c r="H183" s="867">
        <v>69485724</v>
      </c>
      <c r="I183" s="867">
        <v>69485724</v>
      </c>
      <c r="J183" s="861" t="s">
        <v>305</v>
      </c>
      <c r="K183" s="861"/>
      <c r="L183" s="843" t="s">
        <v>306</v>
      </c>
      <c r="M183" s="844"/>
      <c r="N183" s="223">
        <v>60000000</v>
      </c>
      <c r="O183" s="111">
        <f>126.15/111.82</f>
        <v>1.1281523877660526</v>
      </c>
      <c r="P183" s="116" t="s">
        <v>181</v>
      </c>
      <c r="Q183" s="824">
        <f t="shared" ref="Q183:Q190" si="12">+G183/O183</f>
        <v>59911419.532461353</v>
      </c>
      <c r="R183" s="824"/>
      <c r="S183" s="258" t="s">
        <v>244</v>
      </c>
      <c r="T183" s="258"/>
      <c r="U183" s="258"/>
    </row>
    <row r="184" spans="1:21" ht="18.75" customHeight="1" x14ac:dyDescent="0.25">
      <c r="B184" s="258" t="s">
        <v>156</v>
      </c>
      <c r="C184" s="258"/>
      <c r="D184" s="859" t="s">
        <v>488</v>
      </c>
      <c r="E184" s="842"/>
      <c r="F184" s="79" t="s">
        <v>152</v>
      </c>
      <c r="G184" s="867">
        <v>1896513</v>
      </c>
      <c r="H184" s="867">
        <v>69485724</v>
      </c>
      <c r="I184" s="867">
        <v>69485724</v>
      </c>
      <c r="J184" s="861" t="s">
        <v>305</v>
      </c>
      <c r="K184" s="861"/>
      <c r="L184" s="843" t="s">
        <v>301</v>
      </c>
      <c r="M184" s="844"/>
      <c r="N184" s="223">
        <v>60000000</v>
      </c>
      <c r="O184" s="111">
        <f>126.15/111.82</f>
        <v>1.1281523877660526</v>
      </c>
      <c r="P184" s="116" t="s">
        <v>181</v>
      </c>
      <c r="Q184" s="824">
        <f t="shared" si="12"/>
        <v>1681078.7448275862</v>
      </c>
      <c r="R184" s="824"/>
      <c r="S184" s="258" t="s">
        <v>244</v>
      </c>
      <c r="T184" s="258"/>
      <c r="U184" s="258"/>
    </row>
    <row r="185" spans="1:21" ht="15.75" customHeight="1" x14ac:dyDescent="0.25">
      <c r="B185" s="258" t="s">
        <v>158</v>
      </c>
      <c r="C185" s="258"/>
      <c r="D185" s="859" t="s">
        <v>488</v>
      </c>
      <c r="E185" s="842"/>
      <c r="F185" s="79" t="s">
        <v>152</v>
      </c>
      <c r="G185" s="867">
        <v>71162374</v>
      </c>
      <c r="H185" s="867">
        <v>71162374</v>
      </c>
      <c r="I185" s="867">
        <v>71162374</v>
      </c>
      <c r="J185" s="861"/>
      <c r="K185" s="861"/>
      <c r="L185" s="843" t="s">
        <v>307</v>
      </c>
      <c r="M185" s="844"/>
      <c r="N185" s="223">
        <v>60000000</v>
      </c>
      <c r="O185" s="111">
        <f>132.58/111.82</f>
        <v>1.1856555177964587</v>
      </c>
      <c r="P185" s="116" t="s">
        <v>204</v>
      </c>
      <c r="Q185" s="824">
        <f t="shared" si="12"/>
        <v>60019434.761502482</v>
      </c>
      <c r="R185" s="824"/>
      <c r="S185" s="258" t="s">
        <v>244</v>
      </c>
      <c r="T185" s="258"/>
      <c r="U185" s="258"/>
    </row>
    <row r="186" spans="1:21" ht="15.75" customHeight="1" x14ac:dyDescent="0.25">
      <c r="B186" s="258" t="s">
        <v>160</v>
      </c>
      <c r="C186" s="258"/>
      <c r="D186" s="859" t="s">
        <v>488</v>
      </c>
      <c r="E186" s="842"/>
      <c r="F186" s="79" t="s">
        <v>152</v>
      </c>
      <c r="G186" s="867">
        <v>71579324</v>
      </c>
      <c r="H186" s="867">
        <v>71579324</v>
      </c>
      <c r="I186" s="867">
        <v>71579324</v>
      </c>
      <c r="J186" s="861" t="s">
        <v>308</v>
      </c>
      <c r="K186" s="861"/>
      <c r="L186" s="843" t="s">
        <v>309</v>
      </c>
      <c r="M186" s="844"/>
      <c r="N186" s="223">
        <v>60000000</v>
      </c>
      <c r="O186" s="111">
        <f>133.4/111.82</f>
        <v>1.1929887318905386</v>
      </c>
      <c r="P186" s="116" t="s">
        <v>217</v>
      </c>
      <c r="Q186" s="824">
        <f t="shared" si="12"/>
        <v>60000000.072563708</v>
      </c>
      <c r="R186" s="824"/>
      <c r="S186" s="258" t="s">
        <v>244</v>
      </c>
      <c r="T186" s="258"/>
      <c r="U186" s="258"/>
    </row>
    <row r="187" spans="1:21" ht="15.75" customHeight="1" x14ac:dyDescent="0.25">
      <c r="B187" s="258" t="s">
        <v>162</v>
      </c>
      <c r="C187" s="258"/>
      <c r="D187" s="859" t="s">
        <v>488</v>
      </c>
      <c r="E187" s="842"/>
      <c r="F187" s="79" t="s">
        <v>152</v>
      </c>
      <c r="G187" s="867">
        <v>300633160</v>
      </c>
      <c r="H187" s="867">
        <v>71579324</v>
      </c>
      <c r="I187" s="867">
        <v>71579324</v>
      </c>
      <c r="J187" s="861" t="s">
        <v>310</v>
      </c>
      <c r="K187" s="861"/>
      <c r="L187" s="843" t="s">
        <v>309</v>
      </c>
      <c r="M187" s="844"/>
      <c r="N187" s="223">
        <v>252000000</v>
      </c>
      <c r="O187" s="111">
        <f>133.4/111.82</f>
        <v>1.1929887318905386</v>
      </c>
      <c r="P187" s="116" t="s">
        <v>217</v>
      </c>
      <c r="Q187" s="824">
        <f t="shared" si="12"/>
        <v>251999999.63418287</v>
      </c>
      <c r="R187" s="824"/>
      <c r="S187" s="258" t="s">
        <v>244</v>
      </c>
      <c r="T187" s="258"/>
      <c r="U187" s="258"/>
    </row>
    <row r="188" spans="1:21" ht="15.75" customHeight="1" x14ac:dyDescent="0.25">
      <c r="B188" s="258" t="s">
        <v>164</v>
      </c>
      <c r="C188" s="258"/>
      <c r="D188" s="859" t="s">
        <v>488</v>
      </c>
      <c r="E188" s="842"/>
      <c r="F188" s="79" t="s">
        <v>152</v>
      </c>
      <c r="G188" s="867">
        <v>73891969</v>
      </c>
      <c r="H188" s="867">
        <v>71579324</v>
      </c>
      <c r="I188" s="867">
        <v>71579324</v>
      </c>
      <c r="J188" s="861" t="s">
        <v>311</v>
      </c>
      <c r="K188" s="861"/>
      <c r="L188" s="843" t="s">
        <v>312</v>
      </c>
      <c r="M188" s="844"/>
      <c r="N188" s="223">
        <v>60000000</v>
      </c>
      <c r="O188" s="111">
        <f>137.71/111.82</f>
        <v>1.2315328206045431</v>
      </c>
      <c r="P188" s="116" t="s">
        <v>313</v>
      </c>
      <c r="Q188" s="824">
        <f t="shared" si="12"/>
        <v>59999999.808147557</v>
      </c>
      <c r="R188" s="824"/>
      <c r="S188" s="258" t="s">
        <v>244</v>
      </c>
      <c r="T188" s="258"/>
      <c r="U188" s="258"/>
    </row>
    <row r="189" spans="1:21" ht="15.75" customHeight="1" x14ac:dyDescent="0.25">
      <c r="B189" s="258" t="s">
        <v>166</v>
      </c>
      <c r="C189" s="258"/>
      <c r="D189" s="859" t="s">
        <v>488</v>
      </c>
      <c r="E189" s="842"/>
      <c r="F189" s="79" t="s">
        <v>152</v>
      </c>
      <c r="G189" s="867">
        <v>74503666</v>
      </c>
      <c r="H189" s="867">
        <v>71579324</v>
      </c>
      <c r="I189" s="867">
        <v>71579324</v>
      </c>
      <c r="J189" s="861" t="s">
        <v>314</v>
      </c>
      <c r="K189" s="861"/>
      <c r="L189" s="843" t="s">
        <v>315</v>
      </c>
      <c r="M189" s="844"/>
      <c r="N189" s="223">
        <v>60000000</v>
      </c>
      <c r="O189" s="111">
        <f>138.85/111.82</f>
        <v>1.2417277767841173</v>
      </c>
      <c r="P189" s="116" t="s">
        <v>316</v>
      </c>
      <c r="Q189" s="824">
        <f t="shared" si="12"/>
        <v>59999999.511127122</v>
      </c>
      <c r="R189" s="824"/>
      <c r="S189" s="258" t="s">
        <v>317</v>
      </c>
      <c r="T189" s="258"/>
      <c r="U189" s="258"/>
    </row>
    <row r="190" spans="1:21" ht="15.75" x14ac:dyDescent="0.25">
      <c r="B190" s="258" t="s">
        <v>248</v>
      </c>
      <c r="C190" s="258"/>
      <c r="D190" s="859" t="s">
        <v>488</v>
      </c>
      <c r="E190" s="842"/>
      <c r="F190" s="79" t="s">
        <v>152</v>
      </c>
      <c r="G190" s="867">
        <f>387419066-74503667</f>
        <v>312915399</v>
      </c>
      <c r="H190" s="867">
        <v>71579324</v>
      </c>
      <c r="I190" s="867">
        <v>71579324</v>
      </c>
      <c r="J190" s="861" t="s">
        <v>318</v>
      </c>
      <c r="K190" s="861"/>
      <c r="L190" s="843" t="s">
        <v>315</v>
      </c>
      <c r="M190" s="844"/>
      <c r="N190" s="223">
        <v>252000000</v>
      </c>
      <c r="O190" s="111">
        <f>138.85/111.82</f>
        <v>1.2417277767841173</v>
      </c>
      <c r="P190" s="116" t="s">
        <v>316</v>
      </c>
      <c r="Q190" s="824">
        <f t="shared" si="12"/>
        <v>251999999.39632699</v>
      </c>
      <c r="R190" s="824"/>
      <c r="S190" s="258" t="s">
        <v>319</v>
      </c>
      <c r="T190" s="258"/>
      <c r="U190" s="258"/>
    </row>
    <row r="191" spans="1:21" ht="15.75" x14ac:dyDescent="0.25">
      <c r="B191" s="258" t="s">
        <v>250</v>
      </c>
      <c r="C191" s="258"/>
      <c r="D191" s="859" t="s">
        <v>488</v>
      </c>
      <c r="E191" s="842"/>
      <c r="F191" s="79" t="s">
        <v>152</v>
      </c>
      <c r="G191" s="868">
        <v>76344124.489999995</v>
      </c>
      <c r="H191" s="867">
        <v>71579324</v>
      </c>
      <c r="I191" s="867">
        <v>71579324</v>
      </c>
      <c r="J191" s="861" t="s">
        <v>443</v>
      </c>
      <c r="K191" s="861"/>
      <c r="L191" s="848">
        <v>43305</v>
      </c>
      <c r="M191" s="844"/>
      <c r="N191" s="223">
        <v>60000000</v>
      </c>
      <c r="O191" s="111">
        <f>142.28/111.82</f>
        <v>1.272402074763012</v>
      </c>
      <c r="P191" s="116" t="s">
        <v>444</v>
      </c>
      <c r="Q191" s="824">
        <f>+G191/O191</f>
        <v>60000000.003315993</v>
      </c>
      <c r="R191" s="824"/>
      <c r="S191" s="258" t="s">
        <v>317</v>
      </c>
      <c r="T191" s="258"/>
      <c r="U191" s="258"/>
    </row>
    <row r="192" spans="1:21" ht="15" customHeight="1" x14ac:dyDescent="0.25">
      <c r="B192" s="258" t="s">
        <v>252</v>
      </c>
      <c r="C192" s="258"/>
      <c r="D192" s="859" t="s">
        <v>488</v>
      </c>
      <c r="E192" s="842"/>
      <c r="F192" s="79" t="s">
        <v>152</v>
      </c>
      <c r="G192" s="868">
        <v>398551959</v>
      </c>
      <c r="H192" s="867">
        <v>71579324</v>
      </c>
      <c r="I192" s="867">
        <v>71579324</v>
      </c>
      <c r="J192" s="861" t="s">
        <v>497</v>
      </c>
      <c r="K192" s="861"/>
      <c r="L192" s="848">
        <v>43445</v>
      </c>
      <c r="M192" s="844"/>
      <c r="N192" s="223">
        <f>60000000+252000000</f>
        <v>312000000</v>
      </c>
      <c r="O192" s="111">
        <f>142.84/111.82</f>
        <v>1.2774101234126276</v>
      </c>
      <c r="P192" s="116" t="s">
        <v>489</v>
      </c>
      <c r="Q192" s="824">
        <f>+G192/O192</f>
        <v>312000000.38770646</v>
      </c>
      <c r="R192" s="824"/>
      <c r="S192" s="258" t="s">
        <v>244</v>
      </c>
      <c r="T192" s="258"/>
      <c r="U192" s="258"/>
    </row>
    <row r="193" spans="1:26" ht="15" customHeight="1" x14ac:dyDescent="0.25">
      <c r="B193" s="258" t="s">
        <v>254</v>
      </c>
      <c r="C193" s="258"/>
      <c r="D193" s="859" t="s">
        <v>488</v>
      </c>
      <c r="E193" s="842"/>
      <c r="F193" s="79" t="s">
        <v>152</v>
      </c>
      <c r="G193" s="868">
        <v>79133889</v>
      </c>
      <c r="H193" s="867">
        <v>71579324</v>
      </c>
      <c r="I193" s="867">
        <v>71579324</v>
      </c>
      <c r="J193" s="861" t="s">
        <v>601</v>
      </c>
      <c r="K193" s="861"/>
      <c r="L193" s="848">
        <v>43686</v>
      </c>
      <c r="M193" s="844"/>
      <c r="N193" s="223">
        <v>60000000</v>
      </c>
      <c r="O193" s="111">
        <f>102.71/78.05</f>
        <v>1.3159513132607303</v>
      </c>
      <c r="P193" s="116" t="s">
        <v>602</v>
      </c>
      <c r="Q193" s="824">
        <f>+G193/O193</f>
        <v>60134359.2293837</v>
      </c>
      <c r="R193" s="824"/>
      <c r="S193" s="258" t="s">
        <v>317</v>
      </c>
      <c r="T193" s="258"/>
      <c r="U193" s="258"/>
    </row>
    <row r="194" spans="1:26" ht="15" customHeight="1" x14ac:dyDescent="0.25">
      <c r="B194" s="258" t="s">
        <v>256</v>
      </c>
      <c r="C194" s="258"/>
      <c r="D194" s="859" t="s">
        <v>488</v>
      </c>
      <c r="E194" s="842"/>
      <c r="F194" s="79" t="s">
        <v>152</v>
      </c>
      <c r="G194" s="868">
        <v>333395516</v>
      </c>
      <c r="H194" s="867">
        <v>71579324</v>
      </c>
      <c r="I194" s="867">
        <v>71579324</v>
      </c>
      <c r="J194" s="861" t="s">
        <v>665</v>
      </c>
      <c r="K194" s="861"/>
      <c r="L194" s="848">
        <v>43748</v>
      </c>
      <c r="M194" s="844"/>
      <c r="N194" s="223">
        <v>252000000</v>
      </c>
      <c r="O194" s="111">
        <f>103.26/78.05</f>
        <v>1.322998078155029</v>
      </c>
      <c r="P194" s="116" t="s">
        <v>657</v>
      </c>
      <c r="Q194" s="824">
        <f>+G194/O194</f>
        <v>252000000.23048612</v>
      </c>
      <c r="R194" s="824"/>
      <c r="S194" s="258" t="s">
        <v>666</v>
      </c>
      <c r="T194" s="258"/>
      <c r="U194" s="258"/>
    </row>
    <row r="195" spans="1:26" ht="15.75" customHeight="1" x14ac:dyDescent="0.25">
      <c r="B195" s="258" t="s">
        <v>258</v>
      </c>
      <c r="C195" s="258"/>
      <c r="D195" s="859" t="s">
        <v>488</v>
      </c>
      <c r="E195" s="842"/>
      <c r="F195" s="79" t="s">
        <v>152</v>
      </c>
      <c r="G195" s="868">
        <v>79795004</v>
      </c>
      <c r="H195" s="867"/>
      <c r="I195" s="134"/>
      <c r="J195" s="861" t="s">
        <v>672</v>
      </c>
      <c r="K195" s="861"/>
      <c r="L195" s="848">
        <v>43844</v>
      </c>
      <c r="M195" s="844"/>
      <c r="N195" s="223">
        <v>60000000</v>
      </c>
      <c r="O195" s="111">
        <f>103.8/78.05</f>
        <v>1.3299167200512492</v>
      </c>
      <c r="P195" s="116" t="s">
        <v>673</v>
      </c>
      <c r="Q195" s="824">
        <f>+G195/O195</f>
        <v>60000000.599229291</v>
      </c>
      <c r="R195" s="824"/>
      <c r="S195" s="258" t="s">
        <v>317</v>
      </c>
      <c r="T195" s="258"/>
      <c r="U195" s="258"/>
    </row>
    <row r="196" spans="1:26" ht="15.75" customHeight="1" x14ac:dyDescent="0.2">
      <c r="B196" s="226"/>
      <c r="C196" s="226"/>
      <c r="D196" s="135"/>
      <c r="E196" s="135"/>
      <c r="F196" s="82"/>
      <c r="G196" s="87"/>
      <c r="H196" s="87"/>
      <c r="I196" s="87"/>
      <c r="J196" s="84"/>
      <c r="K196" s="84"/>
      <c r="L196" s="88"/>
      <c r="M196" s="135"/>
      <c r="N196" s="83"/>
      <c r="O196" s="85"/>
      <c r="P196" s="86"/>
      <c r="Q196" s="225"/>
      <c r="R196" s="225"/>
      <c r="S196" s="226"/>
      <c r="T196" s="226"/>
      <c r="U196" s="226"/>
    </row>
    <row r="197" spans="1:26" ht="15" customHeight="1" x14ac:dyDescent="0.2"/>
    <row r="198" spans="1:26" ht="15" customHeight="1" x14ac:dyDescent="0.2"/>
    <row r="199" spans="1:26" ht="15" customHeight="1" x14ac:dyDescent="0.2">
      <c r="A199" s="1" t="s">
        <v>679</v>
      </c>
      <c r="B199" s="863" t="s">
        <v>320</v>
      </c>
      <c r="C199" s="864"/>
      <c r="D199" s="864"/>
      <c r="E199" s="864"/>
      <c r="F199" s="864"/>
      <c r="G199" s="864"/>
      <c r="H199" s="864"/>
      <c r="I199" s="864"/>
      <c r="J199" s="864"/>
      <c r="K199" s="864"/>
      <c r="L199" s="864"/>
      <c r="M199" s="864"/>
      <c r="N199" s="864"/>
      <c r="O199" s="864"/>
      <c r="P199" s="864"/>
      <c r="Q199" s="864"/>
      <c r="R199" s="864"/>
      <c r="S199" s="864"/>
      <c r="T199" s="864"/>
      <c r="U199" s="865"/>
      <c r="V199" s="869"/>
      <c r="W199" s="869"/>
      <c r="X199" s="870"/>
      <c r="Y199" s="870"/>
      <c r="Z199" s="870"/>
    </row>
    <row r="200" spans="1:26" ht="15" customHeight="1" x14ac:dyDescent="0.2">
      <c r="B200" s="762" t="s">
        <v>138</v>
      </c>
      <c r="C200" s="762"/>
      <c r="D200" s="763" t="s">
        <v>139</v>
      </c>
      <c r="E200" s="763"/>
      <c r="F200" s="763" t="s">
        <v>140</v>
      </c>
      <c r="G200" s="766" t="s">
        <v>141</v>
      </c>
      <c r="H200" s="766"/>
      <c r="I200" s="766"/>
      <c r="J200" s="766"/>
      <c r="K200" s="766"/>
      <c r="L200" s="766"/>
      <c r="M200" s="766"/>
      <c r="N200" s="766" t="s">
        <v>142</v>
      </c>
      <c r="O200" s="766"/>
      <c r="P200" s="766"/>
      <c r="Q200" s="766"/>
      <c r="R200" s="766"/>
      <c r="S200" s="766" t="s">
        <v>99</v>
      </c>
      <c r="T200" s="766"/>
      <c r="U200" s="766"/>
    </row>
    <row r="201" spans="1:26" ht="15" customHeight="1" x14ac:dyDescent="0.2">
      <c r="B201" s="762"/>
      <c r="C201" s="762"/>
      <c r="D201" s="763"/>
      <c r="E201" s="763"/>
      <c r="F201" s="763"/>
      <c r="G201" s="782" t="s">
        <v>143</v>
      </c>
      <c r="H201" s="763"/>
      <c r="I201" s="763"/>
      <c r="J201" s="782" t="s">
        <v>144</v>
      </c>
      <c r="K201" s="782"/>
      <c r="L201" s="782" t="s">
        <v>145</v>
      </c>
      <c r="M201" s="782"/>
      <c r="N201" s="219" t="s">
        <v>146</v>
      </c>
      <c r="O201" s="219" t="s">
        <v>147</v>
      </c>
      <c r="P201" s="219" t="s">
        <v>148</v>
      </c>
      <c r="Q201" s="782" t="s">
        <v>149</v>
      </c>
      <c r="R201" s="782"/>
      <c r="S201" s="766"/>
      <c r="T201" s="766"/>
      <c r="U201" s="766"/>
    </row>
    <row r="202" spans="1:26" ht="15" customHeight="1" x14ac:dyDescent="0.25">
      <c r="B202" s="261" t="s">
        <v>150</v>
      </c>
      <c r="C202" s="263"/>
      <c r="D202" s="859" t="s">
        <v>52</v>
      </c>
      <c r="E202" s="842"/>
      <c r="F202" s="79" t="s">
        <v>152</v>
      </c>
      <c r="G202" s="1091">
        <v>1137653386</v>
      </c>
      <c r="H202" s="1091"/>
      <c r="I202" s="1091"/>
      <c r="J202" s="861" t="s">
        <v>321</v>
      </c>
      <c r="K202" s="861"/>
      <c r="L202" s="843" t="s">
        <v>322</v>
      </c>
      <c r="M202" s="844"/>
      <c r="N202" s="114">
        <v>923770253.59000003</v>
      </c>
      <c r="O202" s="59">
        <f>137.71/111.82</f>
        <v>1.2315328206045431</v>
      </c>
      <c r="P202" s="112" t="s">
        <v>260</v>
      </c>
      <c r="Q202" s="805">
        <f t="shared" ref="Q202:Q239" si="13">+G202/O202</f>
        <v>923770253.59465539</v>
      </c>
      <c r="R202" s="807"/>
      <c r="S202" s="258" t="s">
        <v>244</v>
      </c>
      <c r="T202" s="258"/>
      <c r="U202" s="258"/>
    </row>
    <row r="203" spans="1:26" ht="15" customHeight="1" x14ac:dyDescent="0.25">
      <c r="B203" s="261" t="s">
        <v>154</v>
      </c>
      <c r="C203" s="263"/>
      <c r="D203" s="842" t="s">
        <v>52</v>
      </c>
      <c r="E203" s="842"/>
      <c r="F203" s="79" t="s">
        <v>152</v>
      </c>
      <c r="G203" s="1091">
        <v>1138975183</v>
      </c>
      <c r="H203" s="1091"/>
      <c r="I203" s="1091"/>
      <c r="J203" s="861" t="s">
        <v>323</v>
      </c>
      <c r="K203" s="861"/>
      <c r="L203" s="843" t="s">
        <v>324</v>
      </c>
      <c r="M203" s="844"/>
      <c r="N203" s="114">
        <v>923770253.59000003</v>
      </c>
      <c r="O203" s="59">
        <f>137.87/111.82</f>
        <v>1.2329636916472904</v>
      </c>
      <c r="P203" s="112" t="s">
        <v>263</v>
      </c>
      <c r="Q203" s="805">
        <f t="shared" si="13"/>
        <v>923770254.31972146</v>
      </c>
      <c r="R203" s="807"/>
      <c r="S203" s="258" t="s">
        <v>244</v>
      </c>
      <c r="T203" s="258"/>
      <c r="U203" s="258"/>
    </row>
    <row r="204" spans="1:26" ht="15" customHeight="1" x14ac:dyDescent="0.25">
      <c r="B204" s="261" t="s">
        <v>156</v>
      </c>
      <c r="C204" s="263"/>
      <c r="D204" s="842" t="s">
        <v>52</v>
      </c>
      <c r="E204" s="842"/>
      <c r="F204" s="79" t="s">
        <v>152</v>
      </c>
      <c r="G204" s="1091">
        <v>1139966530</v>
      </c>
      <c r="H204" s="1091"/>
      <c r="I204" s="1091"/>
      <c r="J204" s="861" t="s">
        <v>325</v>
      </c>
      <c r="K204" s="861"/>
      <c r="L204" s="843" t="s">
        <v>326</v>
      </c>
      <c r="M204" s="844"/>
      <c r="N204" s="114">
        <v>923770253.59000003</v>
      </c>
      <c r="O204" s="59">
        <f>137.99/111.82</f>
        <v>1.2340368449293508</v>
      </c>
      <c r="P204" s="112" t="s">
        <v>327</v>
      </c>
      <c r="Q204" s="805">
        <f t="shared" si="13"/>
        <v>923770254.25465608</v>
      </c>
      <c r="R204" s="807"/>
      <c r="S204" s="258" t="s">
        <v>244</v>
      </c>
      <c r="T204" s="258"/>
      <c r="U204" s="258"/>
    </row>
    <row r="205" spans="1:26" ht="15" customHeight="1" x14ac:dyDescent="0.25">
      <c r="B205" s="261" t="s">
        <v>158</v>
      </c>
      <c r="C205" s="263"/>
      <c r="D205" s="842" t="s">
        <v>52</v>
      </c>
      <c r="E205" s="842"/>
      <c r="F205" s="79" t="s">
        <v>152</v>
      </c>
      <c r="G205" s="1091">
        <v>1140462203</v>
      </c>
      <c r="H205" s="1091"/>
      <c r="I205" s="1091"/>
      <c r="J205" s="861" t="s">
        <v>328</v>
      </c>
      <c r="K205" s="861"/>
      <c r="L205" s="843" t="s">
        <v>288</v>
      </c>
      <c r="M205" s="844"/>
      <c r="N205" s="114">
        <v>923770253.59000003</v>
      </c>
      <c r="O205" s="59">
        <f>138.05/111.82</f>
        <v>1.2345734215703812</v>
      </c>
      <c r="P205" s="112" t="s">
        <v>329</v>
      </c>
      <c r="Q205" s="805">
        <f t="shared" si="13"/>
        <v>923770253.81716752</v>
      </c>
      <c r="R205" s="807"/>
      <c r="S205" s="258" t="s">
        <v>244</v>
      </c>
      <c r="T205" s="258"/>
      <c r="U205" s="258"/>
    </row>
    <row r="206" spans="1:26" ht="15" customHeight="1" x14ac:dyDescent="0.25">
      <c r="B206" s="261" t="s">
        <v>160</v>
      </c>
      <c r="C206" s="263"/>
      <c r="D206" s="842" t="s">
        <v>52</v>
      </c>
      <c r="E206" s="842"/>
      <c r="F206" s="79" t="s">
        <v>152</v>
      </c>
      <c r="G206" s="1091">
        <v>1140627428</v>
      </c>
      <c r="H206" s="1091"/>
      <c r="I206" s="1091"/>
      <c r="J206" s="861" t="s">
        <v>330</v>
      </c>
      <c r="K206" s="861"/>
      <c r="L206" s="843" t="s">
        <v>331</v>
      </c>
      <c r="M206" s="844"/>
      <c r="N206" s="114">
        <v>923770253.59000003</v>
      </c>
      <c r="O206" s="59">
        <f>138.07/111.82</f>
        <v>1.2347522804507245</v>
      </c>
      <c r="P206" s="112" t="s">
        <v>332</v>
      </c>
      <c r="Q206" s="805">
        <f t="shared" si="13"/>
        <v>923770254.21134198</v>
      </c>
      <c r="R206" s="807"/>
      <c r="S206" s="258" t="s">
        <v>244</v>
      </c>
      <c r="T206" s="258"/>
      <c r="U206" s="258"/>
    </row>
    <row r="207" spans="1:26" ht="15" customHeight="1" x14ac:dyDescent="0.25">
      <c r="B207" s="261" t="s">
        <v>162</v>
      </c>
      <c r="C207" s="263"/>
      <c r="D207" s="842" t="s">
        <v>52</v>
      </c>
      <c r="E207" s="842"/>
      <c r="F207" s="79" t="s">
        <v>152</v>
      </c>
      <c r="G207" s="1091">
        <v>1142692734</v>
      </c>
      <c r="H207" s="1091"/>
      <c r="I207" s="1091"/>
      <c r="J207" s="861" t="s">
        <v>333</v>
      </c>
      <c r="K207" s="861"/>
      <c r="L207" s="843" t="s">
        <v>334</v>
      </c>
      <c r="M207" s="844"/>
      <c r="N207" s="114">
        <v>923770253.59000003</v>
      </c>
      <c r="O207" s="59">
        <f>138.32/111.82</f>
        <v>1.2369880164550171</v>
      </c>
      <c r="P207" s="112" t="s">
        <v>335</v>
      </c>
      <c r="Q207" s="805">
        <f t="shared" si="13"/>
        <v>923770253.87420464</v>
      </c>
      <c r="R207" s="807"/>
      <c r="S207" s="258" t="s">
        <v>244</v>
      </c>
      <c r="T207" s="258"/>
      <c r="U207" s="258"/>
    </row>
    <row r="208" spans="1:26" ht="15" customHeight="1" x14ac:dyDescent="0.25">
      <c r="B208" s="261" t="s">
        <v>164</v>
      </c>
      <c r="C208" s="263"/>
      <c r="D208" s="842" t="s">
        <v>52</v>
      </c>
      <c r="E208" s="842"/>
      <c r="F208" s="79" t="s">
        <v>152</v>
      </c>
      <c r="G208" s="1091">
        <v>1147071184</v>
      </c>
      <c r="H208" s="1091"/>
      <c r="I208" s="1091"/>
      <c r="J208" s="861" t="s">
        <v>336</v>
      </c>
      <c r="K208" s="861"/>
      <c r="L208" s="843" t="s">
        <v>315</v>
      </c>
      <c r="M208" s="844"/>
      <c r="N208" s="114">
        <v>923770253.59000003</v>
      </c>
      <c r="O208" s="59">
        <f>138.85/111.82</f>
        <v>1.2417277767841173</v>
      </c>
      <c r="P208" s="112" t="s">
        <v>337</v>
      </c>
      <c r="Q208" s="805">
        <f t="shared" si="13"/>
        <v>923770254.19431043</v>
      </c>
      <c r="R208" s="807"/>
      <c r="S208" s="258" t="s">
        <v>244</v>
      </c>
      <c r="T208" s="258"/>
      <c r="U208" s="258"/>
    </row>
    <row r="209" spans="2:21" ht="15" customHeight="1" x14ac:dyDescent="0.25">
      <c r="B209" s="261" t="s">
        <v>166</v>
      </c>
      <c r="C209" s="263"/>
      <c r="D209" s="842" t="s">
        <v>52</v>
      </c>
      <c r="E209" s="842"/>
      <c r="F209" s="79" t="s">
        <v>152</v>
      </c>
      <c r="G209" s="1091">
        <v>1154258450</v>
      </c>
      <c r="H209" s="1091"/>
      <c r="I209" s="1091"/>
      <c r="J209" s="861" t="s">
        <v>338</v>
      </c>
      <c r="K209" s="861"/>
      <c r="L209" s="843" t="s">
        <v>339</v>
      </c>
      <c r="M209" s="844"/>
      <c r="N209" s="114">
        <v>923770253.59000003</v>
      </c>
      <c r="O209" s="59">
        <f>139.72/111.82</f>
        <v>1.2495081380790556</v>
      </c>
      <c r="P209" s="112" t="s">
        <v>340</v>
      </c>
      <c r="Q209" s="805">
        <f t="shared" si="13"/>
        <v>923770253.9292872</v>
      </c>
      <c r="R209" s="807"/>
      <c r="S209" s="258" t="s">
        <v>244</v>
      </c>
      <c r="T209" s="258"/>
      <c r="U209" s="258"/>
    </row>
    <row r="210" spans="2:21" ht="15" customHeight="1" x14ac:dyDescent="0.25">
      <c r="B210" s="261" t="s">
        <v>248</v>
      </c>
      <c r="C210" s="263"/>
      <c r="D210" s="871" t="s">
        <v>52</v>
      </c>
      <c r="E210" s="872"/>
      <c r="F210" s="79" t="s">
        <v>152</v>
      </c>
      <c r="G210" s="1091">
        <v>1162437063</v>
      </c>
      <c r="H210" s="1091"/>
      <c r="I210" s="1091"/>
      <c r="J210" s="861" t="s">
        <v>341</v>
      </c>
      <c r="K210" s="861"/>
      <c r="L210" s="843" t="s">
        <v>342</v>
      </c>
      <c r="M210" s="844"/>
      <c r="N210" s="114">
        <v>923770253.59000003</v>
      </c>
      <c r="O210" s="59">
        <f>140.71/111.82</f>
        <v>1.2583616526560546</v>
      </c>
      <c r="P210" s="112" t="s">
        <v>343</v>
      </c>
      <c r="Q210" s="805">
        <f t="shared" si="13"/>
        <v>923770253.60429239</v>
      </c>
      <c r="R210" s="807"/>
      <c r="S210" s="258" t="s">
        <v>244</v>
      </c>
      <c r="T210" s="258"/>
      <c r="U210" s="258"/>
    </row>
    <row r="211" spans="2:21" ht="15" customHeight="1" x14ac:dyDescent="0.25">
      <c r="B211" s="261" t="s">
        <v>250</v>
      </c>
      <c r="C211" s="263"/>
      <c r="D211" s="842" t="s">
        <v>52</v>
      </c>
      <c r="E211" s="842"/>
      <c r="F211" s="79" t="s">
        <v>152</v>
      </c>
      <c r="G211" s="1091">
        <v>1165245880</v>
      </c>
      <c r="H211" s="1091"/>
      <c r="I211" s="1091"/>
      <c r="J211" s="861" t="s">
        <v>344</v>
      </c>
      <c r="K211" s="861"/>
      <c r="L211" s="843" t="s">
        <v>345</v>
      </c>
      <c r="M211" s="844"/>
      <c r="N211" s="114">
        <v>923770253.59000003</v>
      </c>
      <c r="O211" s="117">
        <f>141.05/111.82</f>
        <v>1.2614022536218925</v>
      </c>
      <c r="P211" s="112" t="s">
        <v>346</v>
      </c>
      <c r="Q211" s="805">
        <f t="shared" si="13"/>
        <v>923770253.82204878</v>
      </c>
      <c r="R211" s="807"/>
      <c r="S211" s="258" t="s">
        <v>244</v>
      </c>
      <c r="T211" s="258"/>
      <c r="U211" s="258"/>
    </row>
    <row r="212" spans="2:21" ht="15" customHeight="1" x14ac:dyDescent="0.25">
      <c r="B212" s="261" t="s">
        <v>252</v>
      </c>
      <c r="C212" s="263"/>
      <c r="D212" s="842" t="s">
        <v>52</v>
      </c>
      <c r="E212" s="842"/>
      <c r="F212" s="79" t="s">
        <v>152</v>
      </c>
      <c r="G212" s="1091">
        <v>1170615677</v>
      </c>
      <c r="H212" s="1091"/>
      <c r="I212" s="1091"/>
      <c r="J212" s="861" t="s">
        <v>437</v>
      </c>
      <c r="K212" s="861"/>
      <c r="L212" s="843" t="s">
        <v>427</v>
      </c>
      <c r="M212" s="844"/>
      <c r="N212" s="114">
        <v>923770253.59000003</v>
      </c>
      <c r="O212" s="117">
        <f>141.7/111.82</f>
        <v>1.2672151672330532</v>
      </c>
      <c r="P212" s="112" t="s">
        <v>291</v>
      </c>
      <c r="Q212" s="805">
        <f t="shared" si="13"/>
        <v>923770254.07297099</v>
      </c>
      <c r="R212" s="807"/>
      <c r="S212" s="258" t="s">
        <v>244</v>
      </c>
      <c r="T212" s="258"/>
      <c r="U212" s="258"/>
    </row>
    <row r="213" spans="2:21" ht="15" customHeight="1" x14ac:dyDescent="0.25">
      <c r="B213" s="261" t="s">
        <v>254</v>
      </c>
      <c r="C213" s="263"/>
      <c r="D213" s="871" t="s">
        <v>52</v>
      </c>
      <c r="E213" s="872"/>
      <c r="F213" s="79" t="s">
        <v>152</v>
      </c>
      <c r="G213" s="1091">
        <v>1173589718</v>
      </c>
      <c r="H213" s="1091"/>
      <c r="I213" s="1091"/>
      <c r="J213" s="861" t="s">
        <v>438</v>
      </c>
      <c r="K213" s="861"/>
      <c r="L213" s="843" t="s">
        <v>439</v>
      </c>
      <c r="M213" s="844"/>
      <c r="N213" s="114">
        <v>923770253.59000003</v>
      </c>
      <c r="O213" s="117">
        <f>142.06/111.82</f>
        <v>1.2704346270792346</v>
      </c>
      <c r="P213" s="112" t="s">
        <v>440</v>
      </c>
      <c r="Q213" s="805">
        <f t="shared" si="13"/>
        <v>923770253.88399255</v>
      </c>
      <c r="R213" s="807"/>
      <c r="S213" s="258" t="s">
        <v>244</v>
      </c>
      <c r="T213" s="258"/>
      <c r="U213" s="258"/>
    </row>
    <row r="214" spans="2:21" ht="15" customHeight="1" x14ac:dyDescent="0.25">
      <c r="B214" s="261" t="s">
        <v>256</v>
      </c>
      <c r="C214" s="263"/>
      <c r="D214" s="842" t="s">
        <v>52</v>
      </c>
      <c r="E214" s="842"/>
      <c r="F214" s="79" t="s">
        <v>152</v>
      </c>
      <c r="G214" s="1091">
        <v>1175407188</v>
      </c>
      <c r="H214" s="1091"/>
      <c r="I214" s="1091"/>
      <c r="J214" s="861" t="s">
        <v>445</v>
      </c>
      <c r="K214" s="861"/>
      <c r="L214" s="843" t="s">
        <v>446</v>
      </c>
      <c r="M214" s="844"/>
      <c r="N214" s="114">
        <v>923770253.59000003</v>
      </c>
      <c r="O214" s="117">
        <f>142.28/111.82</f>
        <v>1.272402074763012</v>
      </c>
      <c r="P214" s="112" t="s">
        <v>447</v>
      </c>
      <c r="Q214" s="805">
        <f t="shared" si="13"/>
        <v>923770254.16193414</v>
      </c>
      <c r="R214" s="807"/>
      <c r="S214" s="258" t="s">
        <v>244</v>
      </c>
      <c r="T214" s="258"/>
      <c r="U214" s="258"/>
    </row>
    <row r="215" spans="2:21" ht="15.75" customHeight="1" x14ac:dyDescent="0.25">
      <c r="B215" s="261" t="s">
        <v>258</v>
      </c>
      <c r="C215" s="263"/>
      <c r="D215" s="842" t="s">
        <v>52</v>
      </c>
      <c r="E215" s="842"/>
      <c r="F215" s="79" t="s">
        <v>152</v>
      </c>
      <c r="G215" s="1091">
        <v>1173920167</v>
      </c>
      <c r="H215" s="1091"/>
      <c r="I215" s="1091"/>
      <c r="J215" s="861" t="s">
        <v>450</v>
      </c>
      <c r="K215" s="861"/>
      <c r="L215" s="843" t="s">
        <v>451</v>
      </c>
      <c r="M215" s="844"/>
      <c r="N215" s="114">
        <v>923770253.59000003</v>
      </c>
      <c r="O215" s="117">
        <f>142.1/111.82</f>
        <v>1.2707923448399214</v>
      </c>
      <c r="P215" s="112" t="s">
        <v>452</v>
      </c>
      <c r="Q215" s="805">
        <f t="shared" si="13"/>
        <v>923770253.86305404</v>
      </c>
      <c r="R215" s="807"/>
      <c r="S215" s="258" t="s">
        <v>244</v>
      </c>
      <c r="T215" s="258"/>
      <c r="U215" s="258"/>
    </row>
    <row r="216" spans="2:21" ht="15.75" customHeight="1" x14ac:dyDescent="0.25">
      <c r="B216" s="261" t="s">
        <v>261</v>
      </c>
      <c r="C216" s="263"/>
      <c r="D216" s="842" t="s">
        <v>52</v>
      </c>
      <c r="E216" s="842"/>
      <c r="F216" s="79" t="s">
        <v>152</v>
      </c>
      <c r="G216" s="1091">
        <v>1177224657</v>
      </c>
      <c r="H216" s="1091"/>
      <c r="I216" s="1091"/>
      <c r="J216" s="861" t="s">
        <v>468</v>
      </c>
      <c r="K216" s="861"/>
      <c r="L216" s="843" t="s">
        <v>471</v>
      </c>
      <c r="M216" s="844"/>
      <c r="N216" s="114">
        <v>923770253.59000003</v>
      </c>
      <c r="O216" s="117">
        <f>142.5/111.82</f>
        <v>1.2743695224467895</v>
      </c>
      <c r="P216" s="112" t="s">
        <v>472</v>
      </c>
      <c r="Q216" s="805">
        <f t="shared" si="13"/>
        <v>923770253.65431583</v>
      </c>
      <c r="R216" s="807"/>
      <c r="S216" s="258" t="s">
        <v>1127</v>
      </c>
      <c r="T216" s="258"/>
      <c r="U216" s="258"/>
    </row>
    <row r="217" spans="2:21" ht="15.75" customHeight="1" x14ac:dyDescent="0.25">
      <c r="B217" s="261" t="s">
        <v>264</v>
      </c>
      <c r="C217" s="263"/>
      <c r="D217" s="842" t="s">
        <v>52</v>
      </c>
      <c r="E217" s="842"/>
      <c r="F217" s="79" t="s">
        <v>152</v>
      </c>
      <c r="G217" s="1091">
        <v>1177224657</v>
      </c>
      <c r="H217" s="1091"/>
      <c r="I217" s="1091"/>
      <c r="J217" s="861" t="s">
        <v>473</v>
      </c>
      <c r="K217" s="861"/>
      <c r="L217" s="843" t="s">
        <v>471</v>
      </c>
      <c r="M217" s="844"/>
      <c r="N217" s="114">
        <v>923770253.59000003</v>
      </c>
      <c r="O217" s="117">
        <f>142.5/111.82</f>
        <v>1.2743695224467895</v>
      </c>
      <c r="P217" s="112" t="s">
        <v>474</v>
      </c>
      <c r="Q217" s="805">
        <f t="shared" si="13"/>
        <v>923770253.65431583</v>
      </c>
      <c r="R217" s="807"/>
      <c r="S217" s="258" t="s">
        <v>244</v>
      </c>
      <c r="T217" s="258"/>
      <c r="U217" s="258"/>
    </row>
    <row r="218" spans="2:21" ht="56.25" customHeight="1" x14ac:dyDescent="0.25">
      <c r="B218" s="261" t="s">
        <v>268</v>
      </c>
      <c r="C218" s="263"/>
      <c r="D218" s="842" t="s">
        <v>52</v>
      </c>
      <c r="E218" s="842"/>
      <c r="F218" s="79" t="s">
        <v>152</v>
      </c>
      <c r="G218" s="1091">
        <v>1178629066</v>
      </c>
      <c r="H218" s="1091"/>
      <c r="I218" s="1091"/>
      <c r="J218" s="861" t="s">
        <v>477</v>
      </c>
      <c r="K218" s="861"/>
      <c r="L218" s="848">
        <v>43431</v>
      </c>
      <c r="M218" s="844"/>
      <c r="N218" s="114">
        <v>923770253.59000003</v>
      </c>
      <c r="O218" s="117">
        <f>142.67/111.82</f>
        <v>1.2758898229297084</v>
      </c>
      <c r="P218" s="112" t="s">
        <v>474</v>
      </c>
      <c r="Q218" s="805">
        <f t="shared" si="13"/>
        <v>923770254.15378153</v>
      </c>
      <c r="R218" s="807"/>
      <c r="S218" s="258" t="s">
        <v>244</v>
      </c>
      <c r="T218" s="258"/>
      <c r="U218" s="258"/>
    </row>
    <row r="219" spans="2:21" ht="20.25" customHeight="1" x14ac:dyDescent="0.25">
      <c r="B219" s="261" t="s">
        <v>272</v>
      </c>
      <c r="C219" s="263"/>
      <c r="D219" s="842" t="s">
        <v>52</v>
      </c>
      <c r="E219" s="842"/>
      <c r="F219" s="79" t="s">
        <v>152</v>
      </c>
      <c r="G219" s="1091">
        <v>1180033474</v>
      </c>
      <c r="H219" s="1091"/>
      <c r="I219" s="1091"/>
      <c r="J219" s="861" t="s">
        <v>490</v>
      </c>
      <c r="K219" s="861"/>
      <c r="L219" s="873">
        <v>43445</v>
      </c>
      <c r="M219" s="844"/>
      <c r="N219" s="114">
        <v>923770253.59000003</v>
      </c>
      <c r="O219" s="117">
        <f>142.84/111.82</f>
        <v>1.2774101234126276</v>
      </c>
      <c r="P219" s="112" t="s">
        <v>489</v>
      </c>
      <c r="Q219" s="805">
        <f>+G219/O219</f>
        <v>923770253.86922419</v>
      </c>
      <c r="R219" s="807"/>
      <c r="S219" s="258" t="s">
        <v>244</v>
      </c>
      <c r="T219" s="258"/>
      <c r="U219" s="258"/>
    </row>
    <row r="220" spans="2:21" ht="50.25" customHeight="1" x14ac:dyDescent="0.25">
      <c r="B220" s="261" t="s">
        <v>374</v>
      </c>
      <c r="C220" s="263"/>
      <c r="D220" s="842" t="s">
        <v>52</v>
      </c>
      <c r="E220" s="842"/>
      <c r="F220" s="79" t="s">
        <v>152</v>
      </c>
      <c r="G220" s="1091">
        <v>1180033474</v>
      </c>
      <c r="H220" s="1091"/>
      <c r="I220" s="1091"/>
      <c r="J220" s="861" t="s">
        <v>491</v>
      </c>
      <c r="K220" s="861"/>
      <c r="L220" s="873">
        <v>43445</v>
      </c>
      <c r="M220" s="844"/>
      <c r="N220" s="114">
        <v>923770253.59000003</v>
      </c>
      <c r="O220" s="117">
        <f>142.84/111.82</f>
        <v>1.2774101234126276</v>
      </c>
      <c r="P220" s="112" t="s">
        <v>489</v>
      </c>
      <c r="Q220" s="805">
        <f t="shared" ref="Q220" si="14">+G220/O220</f>
        <v>923770253.86922419</v>
      </c>
      <c r="R220" s="807"/>
      <c r="S220" s="258" t="s">
        <v>244</v>
      </c>
      <c r="T220" s="258"/>
      <c r="U220" s="258"/>
    </row>
    <row r="221" spans="2:21" ht="50.25" customHeight="1" x14ac:dyDescent="0.25">
      <c r="B221" s="261" t="s">
        <v>376</v>
      </c>
      <c r="C221" s="263"/>
      <c r="D221" s="842" t="s">
        <v>52</v>
      </c>
      <c r="E221" s="842"/>
      <c r="F221" s="79" t="s">
        <v>152</v>
      </c>
      <c r="G221" s="1091">
        <v>1190690455</v>
      </c>
      <c r="H221" s="1091"/>
      <c r="I221" s="1091"/>
      <c r="J221" s="861" t="s">
        <v>504</v>
      </c>
      <c r="K221" s="861"/>
      <c r="L221" s="873">
        <v>43515</v>
      </c>
      <c r="M221" s="844"/>
      <c r="N221" s="114">
        <v>923770253.59000003</v>
      </c>
      <c r="O221" s="117">
        <f>100.6/78.05</f>
        <v>1.2889173606662396</v>
      </c>
      <c r="P221" s="112" t="s">
        <v>505</v>
      </c>
      <c r="Q221" s="805">
        <f t="shared" si="13"/>
        <v>923791153.20825052</v>
      </c>
      <c r="R221" s="807"/>
      <c r="S221" s="258" t="s">
        <v>244</v>
      </c>
      <c r="T221" s="258"/>
      <c r="U221" s="258"/>
    </row>
    <row r="222" spans="2:21" ht="43.5" customHeight="1" x14ac:dyDescent="0.25">
      <c r="B222" s="261" t="s">
        <v>378</v>
      </c>
      <c r="C222" s="263"/>
      <c r="D222" s="842" t="s">
        <v>52</v>
      </c>
      <c r="E222" s="842"/>
      <c r="F222" s="79" t="s">
        <v>152</v>
      </c>
      <c r="G222" s="1091">
        <v>1197547273</v>
      </c>
      <c r="H222" s="1091"/>
      <c r="I222" s="1091"/>
      <c r="J222" s="861" t="s">
        <v>513</v>
      </c>
      <c r="K222" s="861"/>
      <c r="L222" s="873">
        <v>43544</v>
      </c>
      <c r="M222" s="844"/>
      <c r="N222" s="114">
        <v>923770253.59000003</v>
      </c>
      <c r="O222" s="117">
        <f>101.18/78.05</f>
        <v>1.2963484945547727</v>
      </c>
      <c r="P222" s="112" t="s">
        <v>514</v>
      </c>
      <c r="Q222" s="805">
        <f t="shared" si="13"/>
        <v>923784983.76803708</v>
      </c>
      <c r="R222" s="807"/>
      <c r="S222" s="258" t="s">
        <v>244</v>
      </c>
      <c r="T222" s="258"/>
      <c r="U222" s="258"/>
    </row>
    <row r="223" spans="2:21" ht="34.5" customHeight="1" x14ac:dyDescent="0.25">
      <c r="B223" s="261" t="s">
        <v>380</v>
      </c>
      <c r="C223" s="263"/>
      <c r="D223" s="842" t="s">
        <v>52</v>
      </c>
      <c r="E223" s="842"/>
      <c r="F223" s="79" t="s">
        <v>152</v>
      </c>
      <c r="G223" s="1091">
        <v>1202759891</v>
      </c>
      <c r="H223" s="1091"/>
      <c r="I223" s="1091"/>
      <c r="J223" s="861" t="s">
        <v>574</v>
      </c>
      <c r="K223" s="861"/>
      <c r="L223" s="873">
        <v>43580</v>
      </c>
      <c r="M223" s="844"/>
      <c r="N223" s="114">
        <v>923770253.59000003</v>
      </c>
      <c r="O223" s="117">
        <f>101.62/78.05</f>
        <v>1.3019859064702115</v>
      </c>
      <c r="P223" s="112" t="s">
        <v>516</v>
      </c>
      <c r="Q223" s="805">
        <f t="shared" si="13"/>
        <v>923788717.6987797</v>
      </c>
      <c r="R223" s="807"/>
      <c r="S223" s="258" t="s">
        <v>244</v>
      </c>
      <c r="T223" s="258"/>
      <c r="U223" s="258"/>
    </row>
    <row r="224" spans="2:21" ht="61.5" customHeight="1" x14ac:dyDescent="0.25">
      <c r="B224" s="261" t="s">
        <v>382</v>
      </c>
      <c r="C224" s="263"/>
      <c r="D224" s="842" t="s">
        <v>52</v>
      </c>
      <c r="E224" s="842"/>
      <c r="F224" s="79" t="s">
        <v>152</v>
      </c>
      <c r="G224" s="1091">
        <v>1208653662.2483025</v>
      </c>
      <c r="H224" s="1091"/>
      <c r="I224" s="1091"/>
      <c r="J224" s="459" t="s">
        <v>603</v>
      </c>
      <c r="K224" s="459"/>
      <c r="L224" s="1092">
        <v>43612</v>
      </c>
      <c r="M224" s="1092"/>
      <c r="N224" s="114">
        <v>923770254</v>
      </c>
      <c r="O224" s="117">
        <f>102.12/78.05</f>
        <v>1.3083920563741192</v>
      </c>
      <c r="P224" s="112" t="s">
        <v>575</v>
      </c>
      <c r="Q224" s="805">
        <f t="shared" si="13"/>
        <v>923770254.00000012</v>
      </c>
      <c r="R224" s="807"/>
      <c r="S224" s="1093" t="s">
        <v>651</v>
      </c>
      <c r="T224" s="1094"/>
      <c r="U224" s="1095"/>
    </row>
    <row r="225" spans="2:21" ht="27" customHeight="1" x14ac:dyDescent="0.25">
      <c r="B225" s="261" t="s">
        <v>1128</v>
      </c>
      <c r="C225" s="263"/>
      <c r="D225" s="842" t="s">
        <v>52</v>
      </c>
      <c r="E225" s="842"/>
      <c r="F225" s="79" t="s">
        <v>152</v>
      </c>
      <c r="G225" s="1091">
        <v>1208653662.2483025</v>
      </c>
      <c r="H225" s="1091"/>
      <c r="I225" s="1091"/>
      <c r="J225" s="459"/>
      <c r="K225" s="459"/>
      <c r="L225" s="1092"/>
      <c r="M225" s="1092"/>
      <c r="N225" s="114">
        <v>923770254</v>
      </c>
      <c r="O225" s="117">
        <f t="shared" ref="O225:O226" si="15">102.12/78.05</f>
        <v>1.3083920563741192</v>
      </c>
      <c r="P225" s="112" t="s">
        <v>575</v>
      </c>
      <c r="Q225" s="805">
        <f t="shared" si="13"/>
        <v>923770254.00000012</v>
      </c>
      <c r="R225" s="807"/>
      <c r="S225" s="1096"/>
      <c r="T225" s="1097"/>
      <c r="U225" s="1098"/>
    </row>
    <row r="226" spans="2:21" ht="27" customHeight="1" x14ac:dyDescent="0.25">
      <c r="B226" s="261" t="s">
        <v>1129</v>
      </c>
      <c r="C226" s="263"/>
      <c r="D226" s="842" t="s">
        <v>52</v>
      </c>
      <c r="E226" s="842"/>
      <c r="F226" s="79" t="s">
        <v>152</v>
      </c>
      <c r="G226" s="1091">
        <v>1104224629.5033953</v>
      </c>
      <c r="H226" s="1091"/>
      <c r="I226" s="1091"/>
      <c r="J226" s="459"/>
      <c r="K226" s="459"/>
      <c r="L226" s="1092"/>
      <c r="M226" s="1092"/>
      <c r="N226" s="114">
        <v>852687174</v>
      </c>
      <c r="O226" s="117">
        <f t="shared" si="15"/>
        <v>1.3083920563741192</v>
      </c>
      <c r="P226" s="112" t="s">
        <v>575</v>
      </c>
      <c r="Q226" s="805">
        <f t="shared" si="13"/>
        <v>843955467.41813552</v>
      </c>
      <c r="R226" s="807"/>
      <c r="S226" s="1099"/>
      <c r="T226" s="1100"/>
      <c r="U226" s="1101"/>
    </row>
    <row r="227" spans="2:21" ht="15.75" customHeight="1" x14ac:dyDescent="0.25">
      <c r="B227" s="261" t="s">
        <v>1130</v>
      </c>
      <c r="C227" s="263"/>
      <c r="D227" s="842" t="s">
        <v>52</v>
      </c>
      <c r="E227" s="842"/>
      <c r="F227" s="79" t="s">
        <v>152</v>
      </c>
      <c r="G227" s="1091">
        <v>11552029.939495197</v>
      </c>
      <c r="H227" s="1091"/>
      <c r="I227" s="1091"/>
      <c r="J227" s="861" t="s">
        <v>1131</v>
      </c>
      <c r="K227" s="861"/>
      <c r="L227" s="1102">
        <v>43748</v>
      </c>
      <c r="M227" s="1103"/>
      <c r="N227" s="114"/>
      <c r="O227" s="117">
        <f>103.26/78.05</f>
        <v>1.322998078155029</v>
      </c>
      <c r="P227" s="112" t="s">
        <v>657</v>
      </c>
      <c r="Q227" s="805">
        <f t="shared" si="13"/>
        <v>8731705.7599999998</v>
      </c>
      <c r="R227" s="807"/>
      <c r="S227" s="258" t="s">
        <v>1132</v>
      </c>
      <c r="T227" s="258"/>
      <c r="U227" s="258"/>
    </row>
    <row r="228" spans="2:21" ht="15.75" x14ac:dyDescent="0.25">
      <c r="B228" s="261" t="s">
        <v>611</v>
      </c>
      <c r="C228" s="263"/>
      <c r="D228" s="842" t="s">
        <v>52</v>
      </c>
      <c r="E228" s="842"/>
      <c r="F228" s="79" t="s">
        <v>152</v>
      </c>
      <c r="G228" s="1091">
        <v>1128103492.4694428</v>
      </c>
      <c r="H228" s="1091"/>
      <c r="I228" s="1091"/>
      <c r="J228" s="861" t="s">
        <v>612</v>
      </c>
      <c r="K228" s="861"/>
      <c r="L228" s="1102">
        <v>43748</v>
      </c>
      <c r="M228" s="1103"/>
      <c r="N228" s="114">
        <v>852687174</v>
      </c>
      <c r="O228" s="117">
        <f>103.26/78.05</f>
        <v>1.322998078155029</v>
      </c>
      <c r="P228" s="112" t="s">
        <v>657</v>
      </c>
      <c r="Q228" s="805">
        <f t="shared" si="13"/>
        <v>852687174</v>
      </c>
      <c r="R228" s="807"/>
      <c r="S228" s="1093" t="s">
        <v>658</v>
      </c>
      <c r="T228" s="1094"/>
      <c r="U228" s="1095"/>
    </row>
    <row r="229" spans="2:21" ht="15.75" x14ac:dyDescent="0.25">
      <c r="B229" s="261" t="s">
        <v>653</v>
      </c>
      <c r="C229" s="263"/>
      <c r="D229" s="842" t="s">
        <v>52</v>
      </c>
      <c r="E229" s="842"/>
      <c r="F229" s="79" t="s">
        <v>152</v>
      </c>
      <c r="G229" s="1091">
        <v>1128103492.4694428</v>
      </c>
      <c r="H229" s="1091"/>
      <c r="I229" s="1091"/>
      <c r="J229" s="861" t="s">
        <v>654</v>
      </c>
      <c r="K229" s="861"/>
      <c r="L229" s="1102">
        <v>43748</v>
      </c>
      <c r="M229" s="1103"/>
      <c r="N229" s="114">
        <v>852687174</v>
      </c>
      <c r="O229" s="117">
        <f t="shared" ref="O229:O233" si="16">103.26/78.05</f>
        <v>1.322998078155029</v>
      </c>
      <c r="P229" s="112" t="s">
        <v>657</v>
      </c>
      <c r="Q229" s="805">
        <f t="shared" si="13"/>
        <v>852687174</v>
      </c>
      <c r="R229" s="807"/>
      <c r="S229" s="1096"/>
      <c r="T229" s="1097"/>
      <c r="U229" s="1098"/>
    </row>
    <row r="230" spans="2:21" ht="15" customHeight="1" x14ac:dyDescent="0.25">
      <c r="B230" s="261" t="s">
        <v>655</v>
      </c>
      <c r="C230" s="263"/>
      <c r="D230" s="842" t="s">
        <v>52</v>
      </c>
      <c r="E230" s="842"/>
      <c r="F230" s="79" t="s">
        <v>152</v>
      </c>
      <c r="G230" s="1091">
        <v>1128103492.4694428</v>
      </c>
      <c r="H230" s="1091"/>
      <c r="I230" s="1091"/>
      <c r="J230" s="861" t="s">
        <v>656</v>
      </c>
      <c r="K230" s="861"/>
      <c r="L230" s="1102">
        <v>43748</v>
      </c>
      <c r="M230" s="1103"/>
      <c r="N230" s="114">
        <v>852687174</v>
      </c>
      <c r="O230" s="117">
        <f t="shared" si="16"/>
        <v>1.322998078155029</v>
      </c>
      <c r="P230" s="112" t="s">
        <v>657</v>
      </c>
      <c r="Q230" s="805">
        <f t="shared" si="13"/>
        <v>852687174</v>
      </c>
      <c r="R230" s="807"/>
      <c r="S230" s="1096"/>
      <c r="T230" s="1097"/>
      <c r="U230" s="1098"/>
    </row>
    <row r="231" spans="2:21" ht="15" customHeight="1" x14ac:dyDescent="0.25">
      <c r="B231" s="261" t="s">
        <v>659</v>
      </c>
      <c r="C231" s="263"/>
      <c r="D231" s="842" t="s">
        <v>52</v>
      </c>
      <c r="E231" s="842"/>
      <c r="F231" s="79" t="s">
        <v>152</v>
      </c>
      <c r="G231" s="1091">
        <v>1128103492.4694428</v>
      </c>
      <c r="H231" s="1091"/>
      <c r="I231" s="1091"/>
      <c r="J231" s="861" t="s">
        <v>660</v>
      </c>
      <c r="K231" s="861"/>
      <c r="L231" s="1102">
        <v>43748</v>
      </c>
      <c r="M231" s="1103"/>
      <c r="N231" s="114">
        <v>852687174</v>
      </c>
      <c r="O231" s="117">
        <f t="shared" si="16"/>
        <v>1.322998078155029</v>
      </c>
      <c r="P231" s="112" t="s">
        <v>657</v>
      </c>
      <c r="Q231" s="805">
        <f t="shared" si="13"/>
        <v>852687174</v>
      </c>
      <c r="R231" s="807"/>
      <c r="S231" s="1096"/>
      <c r="T231" s="1097"/>
      <c r="U231" s="1098"/>
    </row>
    <row r="232" spans="2:21" ht="15" customHeight="1" x14ac:dyDescent="0.25">
      <c r="B232" s="261" t="s">
        <v>661</v>
      </c>
      <c r="C232" s="263"/>
      <c r="D232" s="842" t="s">
        <v>52</v>
      </c>
      <c r="E232" s="842"/>
      <c r="F232" s="79" t="s">
        <v>152</v>
      </c>
      <c r="G232" s="1091">
        <v>1128103492.4694428</v>
      </c>
      <c r="H232" s="1091"/>
      <c r="I232" s="1091"/>
      <c r="J232" s="861" t="s">
        <v>662</v>
      </c>
      <c r="K232" s="861"/>
      <c r="L232" s="1102">
        <v>43748</v>
      </c>
      <c r="M232" s="1103"/>
      <c r="N232" s="114">
        <v>852687174</v>
      </c>
      <c r="O232" s="117">
        <f t="shared" si="16"/>
        <v>1.322998078155029</v>
      </c>
      <c r="P232" s="112" t="s">
        <v>657</v>
      </c>
      <c r="Q232" s="805">
        <f t="shared" si="13"/>
        <v>852687174</v>
      </c>
      <c r="R232" s="807"/>
      <c r="S232" s="1096"/>
      <c r="T232" s="1097"/>
      <c r="U232" s="1098"/>
    </row>
    <row r="233" spans="2:21" ht="15" customHeight="1" x14ac:dyDescent="0.25">
      <c r="B233" s="261" t="s">
        <v>1133</v>
      </c>
      <c r="C233" s="263"/>
      <c r="D233" s="842" t="s">
        <v>52</v>
      </c>
      <c r="E233" s="842"/>
      <c r="F233" s="79" t="s">
        <v>152</v>
      </c>
      <c r="G233" s="1091">
        <f>142220.912723917</f>
        <v>142220.91272391699</v>
      </c>
      <c r="H233" s="1091"/>
      <c r="I233" s="1091"/>
      <c r="J233" s="861"/>
      <c r="K233" s="861"/>
      <c r="L233" s="1102">
        <v>43748</v>
      </c>
      <c r="M233" s="1103"/>
      <c r="N233" s="114"/>
      <c r="O233" s="117">
        <f t="shared" si="16"/>
        <v>1.322998078155029</v>
      </c>
      <c r="P233" s="112" t="s">
        <v>657</v>
      </c>
      <c r="Q233" s="805">
        <f t="shared" si="13"/>
        <v>107498.95640230215</v>
      </c>
      <c r="R233" s="807"/>
      <c r="S233" s="1099"/>
      <c r="T233" s="1100"/>
      <c r="U233" s="1101"/>
    </row>
    <row r="234" spans="2:21" ht="15" hidden="1" customHeight="1" x14ac:dyDescent="0.25">
      <c r="B234" s="261" t="s">
        <v>1134</v>
      </c>
      <c r="C234" s="263"/>
      <c r="D234" s="842" t="s">
        <v>52</v>
      </c>
      <c r="E234" s="842"/>
      <c r="F234" s="79" t="s">
        <v>152</v>
      </c>
      <c r="G234" s="1091">
        <v>1134002930</v>
      </c>
      <c r="H234" s="1091"/>
      <c r="I234" s="1091"/>
      <c r="J234" s="861" t="s">
        <v>1135</v>
      </c>
      <c r="K234" s="861"/>
      <c r="L234" s="873">
        <v>43844</v>
      </c>
      <c r="M234" s="844"/>
      <c r="N234" s="114">
        <v>852687174</v>
      </c>
      <c r="O234" s="117">
        <f>103.8/78.05</f>
        <v>1.3299167200512492</v>
      </c>
      <c r="P234" s="112" t="s">
        <v>673</v>
      </c>
      <c r="Q234" s="805">
        <f t="shared" si="13"/>
        <v>852687174.24373794</v>
      </c>
      <c r="R234" s="807"/>
      <c r="S234" s="258" t="s">
        <v>1136</v>
      </c>
      <c r="T234" s="258"/>
      <c r="U234" s="258"/>
    </row>
    <row r="235" spans="2:21" ht="15" hidden="1" customHeight="1" x14ac:dyDescent="0.25">
      <c r="B235" s="261" t="s">
        <v>1137</v>
      </c>
      <c r="C235" s="263"/>
      <c r="D235" s="842" t="s">
        <v>52</v>
      </c>
      <c r="E235" s="842"/>
      <c r="F235" s="79" t="s">
        <v>152</v>
      </c>
      <c r="G235" s="1091">
        <v>1139221904.97</v>
      </c>
      <c r="H235" s="1091"/>
      <c r="I235" s="1091"/>
      <c r="J235" s="861" t="s">
        <v>1138</v>
      </c>
      <c r="K235" s="861"/>
      <c r="L235" s="873">
        <v>43893</v>
      </c>
      <c r="M235" s="844"/>
      <c r="N235" s="114">
        <v>852687174</v>
      </c>
      <c r="O235" s="117">
        <f>104.24/78.05</f>
        <v>1.3355541319666879</v>
      </c>
      <c r="P235" s="112" t="s">
        <v>1139</v>
      </c>
      <c r="Q235" s="805">
        <f t="shared" si="13"/>
        <v>852995679.99720371</v>
      </c>
      <c r="R235" s="807"/>
      <c r="S235" s="258" t="s">
        <v>1140</v>
      </c>
      <c r="T235" s="258"/>
      <c r="U235" s="258"/>
    </row>
    <row r="236" spans="2:21" ht="21.75" hidden="1" customHeight="1" x14ac:dyDescent="0.25">
      <c r="B236" s="261" t="s">
        <v>1141</v>
      </c>
      <c r="C236" s="263"/>
      <c r="D236" s="842" t="s">
        <v>52</v>
      </c>
      <c r="E236" s="842"/>
      <c r="F236" s="79" t="s">
        <v>152</v>
      </c>
      <c r="G236" s="1091">
        <v>1146457297</v>
      </c>
      <c r="H236" s="1091"/>
      <c r="I236" s="1091"/>
      <c r="J236" s="861" t="s">
        <v>1142</v>
      </c>
      <c r="K236" s="861"/>
      <c r="L236" s="873">
        <v>43906</v>
      </c>
      <c r="M236" s="844"/>
      <c r="N236" s="114">
        <v>852687174</v>
      </c>
      <c r="O236" s="117">
        <f>104.94/78.05</f>
        <v>1.3445227418321588</v>
      </c>
      <c r="P236" s="112" t="s">
        <v>1143</v>
      </c>
      <c r="Q236" s="805">
        <f t="shared" si="13"/>
        <v>852687173.91700017</v>
      </c>
      <c r="R236" s="807"/>
      <c r="S236" s="258" t="s">
        <v>1144</v>
      </c>
      <c r="T236" s="258"/>
      <c r="U236" s="258"/>
    </row>
    <row r="237" spans="2:21" ht="12.75" hidden="1" customHeight="1" x14ac:dyDescent="0.25">
      <c r="B237" s="261" t="s">
        <v>1145</v>
      </c>
      <c r="C237" s="263"/>
      <c r="D237" s="842" t="s">
        <v>52</v>
      </c>
      <c r="E237" s="842"/>
      <c r="F237" s="79" t="s">
        <v>152</v>
      </c>
      <c r="G237" s="1091">
        <v>1159384899</v>
      </c>
      <c r="H237" s="1091"/>
      <c r="I237" s="1091"/>
      <c r="J237" s="861" t="s">
        <v>1146</v>
      </c>
      <c r="K237" s="861"/>
      <c r="L237" s="873">
        <v>43935</v>
      </c>
      <c r="M237" s="844"/>
      <c r="N237" s="114">
        <v>852687174</v>
      </c>
      <c r="O237" s="117">
        <f>105.53/78.05</f>
        <v>1.35208199871877</v>
      </c>
      <c r="P237" s="112" t="s">
        <v>1147</v>
      </c>
      <c r="Q237" s="805">
        <f t="shared" si="13"/>
        <v>857481203.13607502</v>
      </c>
      <c r="R237" s="807"/>
      <c r="S237" s="258" t="s">
        <v>1148</v>
      </c>
      <c r="T237" s="258"/>
      <c r="U237" s="258"/>
    </row>
    <row r="238" spans="2:21" ht="15.75" x14ac:dyDescent="0.25">
      <c r="B238" s="261" t="s">
        <v>1149</v>
      </c>
      <c r="C238" s="263"/>
      <c r="D238" s="842" t="s">
        <v>52</v>
      </c>
      <c r="E238" s="842"/>
      <c r="F238" s="79" t="s">
        <v>152</v>
      </c>
      <c r="G238" s="1091">
        <v>1154760208.74</v>
      </c>
      <c r="H238" s="1091"/>
      <c r="I238" s="1091"/>
      <c r="J238" s="861" t="s">
        <v>1150</v>
      </c>
      <c r="K238" s="861"/>
      <c r="L238" s="873">
        <v>43973</v>
      </c>
      <c r="M238" s="844"/>
      <c r="N238" s="114">
        <v>852687174</v>
      </c>
      <c r="O238" s="117">
        <f>[26]IPC!$S$13/78.05</f>
        <v>1.3542600896860988</v>
      </c>
      <c r="P238" s="112" t="s">
        <v>1151</v>
      </c>
      <c r="Q238" s="805">
        <f t="shared" si="13"/>
        <v>852687174.00337744</v>
      </c>
      <c r="R238" s="807"/>
      <c r="S238" s="258" t="s">
        <v>1152</v>
      </c>
      <c r="T238" s="258"/>
      <c r="U238" s="258"/>
    </row>
    <row r="239" spans="2:21" ht="15.75" x14ac:dyDescent="0.25">
      <c r="B239" s="261" t="s">
        <v>1153</v>
      </c>
      <c r="C239" s="263"/>
      <c r="D239" s="842" t="s">
        <v>52</v>
      </c>
      <c r="E239" s="842"/>
      <c r="F239" s="79" t="s">
        <v>152</v>
      </c>
      <c r="G239" s="228">
        <v>1151045748.27</v>
      </c>
      <c r="H239" s="134"/>
      <c r="I239" s="134"/>
      <c r="J239" s="861" t="s">
        <v>1154</v>
      </c>
      <c r="K239" s="861"/>
      <c r="L239" s="873">
        <v>43998</v>
      </c>
      <c r="M239" s="844"/>
      <c r="N239" s="114">
        <v>852687174</v>
      </c>
      <c r="O239" s="117">
        <f>[26]IPC!$S$14/78.05</f>
        <v>1.3499039077514414</v>
      </c>
      <c r="P239" s="112" t="s">
        <v>1155</v>
      </c>
      <c r="Q239" s="805">
        <f t="shared" si="13"/>
        <v>852687173.99841964</v>
      </c>
      <c r="R239" s="807"/>
      <c r="S239" s="258" t="s">
        <v>1156</v>
      </c>
      <c r="T239" s="258"/>
      <c r="U239" s="258"/>
    </row>
    <row r="240" spans="2:21" ht="15" x14ac:dyDescent="0.25">
      <c r="B240" s="226"/>
      <c r="C240" s="226"/>
      <c r="D240" s="135"/>
      <c r="E240" s="135"/>
      <c r="F240" s="82"/>
      <c r="G240" s="134"/>
      <c r="H240" s="134"/>
      <c r="I240" s="134"/>
      <c r="J240" s="1104"/>
      <c r="K240" s="1104"/>
      <c r="L240" s="1105"/>
      <c r="M240" s="1106"/>
      <c r="N240" s="1107"/>
      <c r="O240" s="1108"/>
      <c r="P240" s="1109"/>
      <c r="Q240" s="1110"/>
      <c r="R240" s="1110"/>
      <c r="S240" s="226"/>
      <c r="T240" s="226"/>
      <c r="U240" s="226"/>
    </row>
    <row r="241" spans="1:24" ht="15" customHeight="1" x14ac:dyDescent="0.25">
      <c r="A241" s="1111"/>
      <c r="B241" s="315" t="s">
        <v>1157</v>
      </c>
      <c r="C241" s="626"/>
      <c r="D241" s="626"/>
      <c r="E241" s="316"/>
      <c r="F241" s="80"/>
      <c r="G241" s="1112">
        <f>SUM(G202:I237)</f>
        <v>39399876436.169441</v>
      </c>
      <c r="H241" s="1112"/>
      <c r="I241" s="1112"/>
      <c r="J241" s="1113"/>
      <c r="K241" s="1113"/>
      <c r="L241" s="1114"/>
      <c r="M241" s="1115"/>
      <c r="N241" s="1116">
        <f>SUM(N202:P237)</f>
        <v>30697357873.291637</v>
      </c>
      <c r="O241" s="1117"/>
      <c r="P241" s="1118"/>
      <c r="Q241" s="1119">
        <f>SUM(Q202:R237)</f>
        <v>30702621960.908119</v>
      </c>
      <c r="R241" s="1120">
        <f>SUM(R202:T237)</f>
        <v>0</v>
      </c>
      <c r="S241" s="1121">
        <f>+Q241-N241</f>
        <v>5264087.616481781</v>
      </c>
      <c r="T241" s="259"/>
      <c r="U241" s="259"/>
    </row>
    <row r="242" spans="1:24" ht="15" customHeight="1" x14ac:dyDescent="0.25">
      <c r="B242" s="135"/>
      <c r="C242" s="82"/>
      <c r="D242" s="135"/>
      <c r="E242" s="135"/>
      <c r="F242" s="82"/>
      <c r="G242" s="134"/>
      <c r="H242" s="134"/>
      <c r="I242" s="134"/>
      <c r="J242" s="1104"/>
      <c r="K242" s="1104"/>
      <c r="L242" s="1105"/>
      <c r="M242" s="1106"/>
      <c r="N242" s="1107"/>
      <c r="O242" s="1108"/>
      <c r="P242" s="1109"/>
      <c r="Q242" s="1110"/>
      <c r="R242" s="1110"/>
      <c r="S242" s="226"/>
      <c r="T242" s="226"/>
      <c r="U242" s="226"/>
    </row>
    <row r="243" spans="1:24" ht="30" customHeight="1" x14ac:dyDescent="0.25">
      <c r="B243" s="1122" t="s">
        <v>1158</v>
      </c>
      <c r="C243" s="226"/>
      <c r="D243" s="135"/>
      <c r="E243" s="135"/>
      <c r="F243" s="82"/>
      <c r="G243" s="134"/>
      <c r="H243" s="134"/>
      <c r="I243" s="134"/>
      <c r="J243" s="1104"/>
      <c r="K243" s="1104"/>
      <c r="L243" s="1105"/>
      <c r="M243" s="1106"/>
      <c r="N243" s="1107"/>
      <c r="O243" s="1108"/>
      <c r="P243" s="1109"/>
      <c r="Q243" s="1110"/>
      <c r="R243" s="1110"/>
      <c r="S243" s="226"/>
      <c r="T243" s="226"/>
      <c r="U243" s="226"/>
    </row>
    <row r="244" spans="1:24" ht="14.25" customHeight="1" x14ac:dyDescent="0.25">
      <c r="B244" s="1123" t="s">
        <v>1159</v>
      </c>
      <c r="C244" s="1124"/>
      <c r="D244" s="842" t="s">
        <v>52</v>
      </c>
      <c r="E244" s="842"/>
      <c r="F244" s="79" t="s">
        <v>152</v>
      </c>
      <c r="G244" s="1091">
        <v>496102</v>
      </c>
      <c r="H244" s="1091"/>
      <c r="I244" s="1091"/>
      <c r="J244" s="861" t="s">
        <v>1160</v>
      </c>
      <c r="K244" s="861"/>
      <c r="L244" s="873">
        <v>43432</v>
      </c>
      <c r="M244" s="844"/>
      <c r="N244" s="114"/>
      <c r="O244" s="117">
        <f>142.67/111.82</f>
        <v>1.2758898229297084</v>
      </c>
      <c r="P244" s="112" t="s">
        <v>474</v>
      </c>
      <c r="Q244" s="805">
        <f>+G244/O244</f>
        <v>388828.24448026915</v>
      </c>
      <c r="R244" s="807"/>
      <c r="S244" s="258" t="s">
        <v>476</v>
      </c>
      <c r="T244" s="258"/>
      <c r="U244" s="258"/>
    </row>
    <row r="245" spans="1:24" ht="14.25" customHeight="1" x14ac:dyDescent="0.25">
      <c r="B245" s="248" t="s">
        <v>1161</v>
      </c>
      <c r="C245" s="250"/>
      <c r="D245" s="842" t="s">
        <v>52</v>
      </c>
      <c r="E245" s="842"/>
      <c r="F245" s="79" t="s">
        <v>152</v>
      </c>
      <c r="G245" s="1091">
        <v>3773012.800566304</v>
      </c>
      <c r="H245" s="1091"/>
      <c r="I245" s="1091"/>
      <c r="J245" s="861" t="s">
        <v>652</v>
      </c>
      <c r="K245" s="861"/>
      <c r="L245" s="873">
        <v>43748</v>
      </c>
      <c r="M245" s="844"/>
      <c r="N245" s="114"/>
      <c r="O245" s="117">
        <f>103.26/111.82</f>
        <v>0.92344839921302102</v>
      </c>
      <c r="P245" s="112" t="s">
        <v>657</v>
      </c>
      <c r="Q245" s="907">
        <v>2851865.67</v>
      </c>
      <c r="R245" s="908"/>
      <c r="S245" s="258" t="s">
        <v>1162</v>
      </c>
      <c r="T245" s="258"/>
      <c r="U245" s="258"/>
    </row>
    <row r="246" spans="1:24" ht="14.25" customHeight="1" x14ac:dyDescent="0.25">
      <c r="B246" s="248" t="s">
        <v>1163</v>
      </c>
      <c r="C246" s="250"/>
      <c r="D246" s="842" t="s">
        <v>52</v>
      </c>
      <c r="E246" s="842"/>
      <c r="F246" s="79" t="s">
        <v>152</v>
      </c>
      <c r="G246" s="1091">
        <v>389605</v>
      </c>
      <c r="H246" s="1091"/>
      <c r="I246" s="1091"/>
      <c r="J246" s="861"/>
      <c r="K246" s="861"/>
      <c r="L246" s="873">
        <v>43935</v>
      </c>
      <c r="M246" s="844"/>
      <c r="N246" s="223"/>
      <c r="O246" s="117">
        <f>105.53/78.05</f>
        <v>1.35208199871877</v>
      </c>
      <c r="P246" s="115" t="s">
        <v>1147</v>
      </c>
      <c r="Q246" s="824">
        <f t="shared" ref="Q246" si="17">+G246/O246</f>
        <v>288151.90230266278</v>
      </c>
      <c r="R246" s="824"/>
      <c r="S246" s="258" t="s">
        <v>1164</v>
      </c>
      <c r="T246" s="258"/>
      <c r="U246" s="258"/>
    </row>
    <row r="247" spans="1:24" ht="14.25" customHeight="1" x14ac:dyDescent="0.25">
      <c r="A247" s="1111"/>
      <c r="B247" s="315" t="s">
        <v>1165</v>
      </c>
      <c r="C247" s="626"/>
      <c r="D247" s="626"/>
      <c r="E247" s="316"/>
      <c r="F247" s="80"/>
      <c r="G247" s="1112">
        <f>SUM(G244:H246)</f>
        <v>4658719.8005663045</v>
      </c>
      <c r="H247" s="1112"/>
      <c r="I247" s="1112"/>
      <c r="J247" s="1113"/>
      <c r="K247" s="1113"/>
      <c r="L247" s="1114"/>
      <c r="M247" s="1115"/>
      <c r="N247" s="1112">
        <f>SUM(N244:N246)</f>
        <v>0</v>
      </c>
      <c r="O247" s="1112"/>
      <c r="P247" s="1112"/>
      <c r="Q247" s="1119">
        <f t="shared" ref="Q247:R247" si="18">SUM(Q244:R246)</f>
        <v>3528845.8167829318</v>
      </c>
      <c r="R247" s="1120">
        <f t="shared" si="18"/>
        <v>0</v>
      </c>
      <c r="S247" s="1121">
        <f>+Q247-N247</f>
        <v>3528845.8167829318</v>
      </c>
      <c r="T247" s="259"/>
      <c r="U247" s="259"/>
    </row>
    <row r="248" spans="1:24" ht="36" customHeight="1" x14ac:dyDescent="0.25">
      <c r="A248" s="1111"/>
      <c r="B248" s="315" t="s">
        <v>1166</v>
      </c>
      <c r="C248" s="626"/>
      <c r="D248" s="626"/>
      <c r="E248" s="316"/>
      <c r="F248" s="80"/>
      <c r="G248" s="1112">
        <f>+G241+G247</f>
        <v>39404535155.970009</v>
      </c>
      <c r="H248" s="1112"/>
      <c r="I248" s="1112"/>
      <c r="J248" s="1113"/>
      <c r="K248" s="1113"/>
      <c r="L248" s="1114"/>
      <c r="M248" s="1115"/>
      <c r="N248" s="1112">
        <f>+N241+N247</f>
        <v>30697357873.291637</v>
      </c>
      <c r="O248" s="1112"/>
      <c r="P248" s="1112"/>
      <c r="Q248" s="1119">
        <f t="shared" ref="Q248:R248" si="19">+Q241+Q247</f>
        <v>30706150806.724903</v>
      </c>
      <c r="R248" s="1120">
        <f t="shared" si="19"/>
        <v>0</v>
      </c>
      <c r="S248" s="1121">
        <f>+Q248-N248</f>
        <v>8792933.433265686</v>
      </c>
      <c r="T248" s="259"/>
      <c r="U248" s="259"/>
      <c r="X248" s="77"/>
    </row>
    <row r="249" spans="1:24" ht="14.25" customHeight="1" x14ac:dyDescent="0.25">
      <c r="B249" s="226"/>
      <c r="C249" s="226"/>
      <c r="D249" s="135"/>
      <c r="E249" s="135"/>
      <c r="F249" s="82"/>
      <c r="G249" s="134"/>
      <c r="H249" s="134"/>
      <c r="I249" s="134"/>
      <c r="J249" s="1104"/>
      <c r="K249" s="1104"/>
      <c r="L249" s="1105"/>
      <c r="M249" s="1106"/>
      <c r="N249" s="1107"/>
      <c r="O249" s="1108"/>
      <c r="P249" s="1109"/>
      <c r="Q249" s="1110"/>
      <c r="R249" s="1110"/>
      <c r="S249" s="226"/>
      <c r="T249" s="226"/>
      <c r="U249" s="226"/>
      <c r="X249" s="78"/>
    </row>
    <row r="250" spans="1:24" ht="14.25" customHeight="1" x14ac:dyDescent="0.25">
      <c r="B250" s="226"/>
      <c r="C250" s="226"/>
      <c r="D250" s="135"/>
      <c r="E250" s="135"/>
      <c r="F250" s="82"/>
      <c r="G250" s="134"/>
      <c r="H250" s="134"/>
      <c r="I250" s="134"/>
      <c r="J250" s="1104"/>
      <c r="K250" s="1104"/>
      <c r="L250" s="1105"/>
      <c r="M250" s="1106"/>
      <c r="N250" s="1107"/>
      <c r="O250" s="1108"/>
      <c r="P250" s="1109"/>
      <c r="Q250" s="1110"/>
      <c r="R250" s="1110"/>
      <c r="S250" s="226"/>
      <c r="T250" s="226"/>
      <c r="U250" s="226"/>
    </row>
    <row r="251" spans="1:24" ht="45" customHeight="1" x14ac:dyDescent="0.2"/>
    <row r="252" spans="1:24" ht="14.25" customHeight="1" x14ac:dyDescent="0.2">
      <c r="A252" s="1" t="s">
        <v>680</v>
      </c>
      <c r="B252" s="396" t="s">
        <v>347</v>
      </c>
      <c r="C252" s="396"/>
      <c r="D252" s="396"/>
      <c r="E252" s="396"/>
      <c r="F252" s="396"/>
      <c r="G252" s="396"/>
      <c r="H252" s="396"/>
      <c r="I252" s="396"/>
      <c r="J252" s="396"/>
      <c r="K252" s="396"/>
      <c r="L252" s="396"/>
      <c r="M252" s="396"/>
      <c r="N252" s="396"/>
      <c r="O252" s="396"/>
      <c r="P252" s="396"/>
      <c r="Q252" s="396"/>
      <c r="R252" s="396"/>
      <c r="S252" s="396"/>
      <c r="T252" s="396"/>
      <c r="U252" s="396"/>
    </row>
    <row r="253" spans="1:24" ht="48" customHeight="1" x14ac:dyDescent="0.2">
      <c r="B253" s="762" t="s">
        <v>138</v>
      </c>
      <c r="C253" s="762"/>
      <c r="D253" s="763" t="s">
        <v>139</v>
      </c>
      <c r="E253" s="763"/>
      <c r="F253" s="763" t="s">
        <v>140</v>
      </c>
      <c r="G253" s="766" t="s">
        <v>141</v>
      </c>
      <c r="H253" s="766"/>
      <c r="I253" s="766"/>
      <c r="J253" s="766"/>
      <c r="K253" s="766"/>
      <c r="L253" s="766"/>
      <c r="M253" s="766"/>
      <c r="N253" s="766" t="s">
        <v>142</v>
      </c>
      <c r="O253" s="766"/>
      <c r="P253" s="766"/>
      <c r="Q253" s="766"/>
      <c r="R253" s="766"/>
      <c r="S253" s="766" t="s">
        <v>99</v>
      </c>
      <c r="T253" s="766"/>
      <c r="U253" s="766"/>
    </row>
    <row r="254" spans="1:24" ht="14.25" customHeight="1" x14ac:dyDescent="0.2">
      <c r="B254" s="762"/>
      <c r="C254" s="762"/>
      <c r="D254" s="763"/>
      <c r="E254" s="763"/>
      <c r="F254" s="763"/>
      <c r="G254" s="782" t="s">
        <v>143</v>
      </c>
      <c r="H254" s="763"/>
      <c r="I254" s="763"/>
      <c r="J254" s="782" t="s">
        <v>144</v>
      </c>
      <c r="K254" s="782"/>
      <c r="L254" s="782" t="s">
        <v>145</v>
      </c>
      <c r="M254" s="782"/>
      <c r="N254" s="219" t="s">
        <v>146</v>
      </c>
      <c r="O254" s="28" t="s">
        <v>147</v>
      </c>
      <c r="P254" s="219" t="s">
        <v>148</v>
      </c>
      <c r="Q254" s="782" t="s">
        <v>149</v>
      </c>
      <c r="R254" s="782"/>
      <c r="S254" s="766"/>
      <c r="T254" s="766"/>
      <c r="U254" s="766"/>
    </row>
    <row r="255" spans="1:24" ht="14.25" customHeight="1" x14ac:dyDescent="0.2">
      <c r="B255" s="258" t="s">
        <v>150</v>
      </c>
      <c r="C255" s="258"/>
      <c r="D255" s="859" t="s">
        <v>22</v>
      </c>
      <c r="E255" s="842"/>
      <c r="F255" s="79" t="s">
        <v>152</v>
      </c>
      <c r="G255" s="874">
        <v>15367645546</v>
      </c>
      <c r="H255" s="874"/>
      <c r="I255" s="874"/>
      <c r="J255" s="459" t="s">
        <v>348</v>
      </c>
      <c r="K255" s="459"/>
      <c r="L255" s="859" t="s">
        <v>322</v>
      </c>
      <c r="M255" s="842"/>
      <c r="N255" s="227">
        <v>12478470154</v>
      </c>
      <c r="O255" s="59">
        <f>137.71/111.82</f>
        <v>1.2315328206045431</v>
      </c>
      <c r="P255" s="50" t="s">
        <v>260</v>
      </c>
      <c r="Q255" s="778">
        <f>+G255/O255</f>
        <v>12478470154.336794</v>
      </c>
      <c r="R255" s="778"/>
      <c r="S255" s="258" t="s">
        <v>244</v>
      </c>
      <c r="T255" s="258"/>
      <c r="U255" s="258"/>
    </row>
    <row r="256" spans="1:24" ht="14.25" customHeight="1" x14ac:dyDescent="0.2">
      <c r="B256" s="209"/>
      <c r="C256" s="209"/>
      <c r="D256" s="217"/>
      <c r="E256" s="217"/>
      <c r="F256" s="79"/>
      <c r="G256" s="221"/>
      <c r="H256" s="221"/>
      <c r="I256" s="221"/>
      <c r="J256" s="216"/>
      <c r="K256" s="216"/>
      <c r="L256" s="222"/>
      <c r="M256" s="217"/>
      <c r="N256" s="227"/>
      <c r="O256" s="59"/>
      <c r="P256" s="50"/>
      <c r="Q256" s="224"/>
      <c r="R256" s="224"/>
      <c r="S256" s="209"/>
      <c r="T256" s="209"/>
      <c r="U256" s="209"/>
    </row>
    <row r="257" spans="1:21" ht="14.25" customHeight="1" x14ac:dyDescent="0.2">
      <c r="B257" s="209"/>
      <c r="C257" s="209"/>
      <c r="D257" s="217"/>
      <c r="E257" s="217"/>
      <c r="F257" s="79"/>
      <c r="G257" s="221"/>
      <c r="H257" s="221"/>
      <c r="I257" s="221"/>
      <c r="J257" s="216"/>
      <c r="K257" s="216"/>
      <c r="L257" s="222"/>
      <c r="M257" s="217"/>
      <c r="N257" s="227"/>
      <c r="O257" s="59"/>
      <c r="P257" s="50"/>
      <c r="Q257" s="224"/>
      <c r="R257" s="224"/>
      <c r="S257" s="209"/>
      <c r="T257" s="209"/>
      <c r="U257" s="209"/>
    </row>
    <row r="258" spans="1:21" ht="14.25" customHeight="1" x14ac:dyDescent="0.2"/>
    <row r="259" spans="1:21" ht="14.25" customHeight="1" x14ac:dyDescent="0.2"/>
    <row r="260" spans="1:21" ht="14.25" customHeight="1" x14ac:dyDescent="0.2"/>
    <row r="261" spans="1:21" ht="14.25" customHeight="1" x14ac:dyDescent="0.2">
      <c r="N261" s="89" t="s">
        <v>349</v>
      </c>
    </row>
    <row r="262" spans="1:21" ht="30" customHeight="1" x14ac:dyDescent="0.2">
      <c r="B262" s="210"/>
      <c r="C262" s="211"/>
      <c r="D262" s="81"/>
      <c r="E262" s="81"/>
      <c r="F262" s="81"/>
      <c r="G262" s="109"/>
      <c r="H262" s="109"/>
      <c r="I262" s="109"/>
      <c r="J262" s="42"/>
      <c r="K262" s="42"/>
      <c r="L262" s="43"/>
      <c r="M262" s="43"/>
      <c r="N262" s="44"/>
      <c r="O262" s="44"/>
      <c r="P262" s="44"/>
      <c r="Q262" s="109"/>
      <c r="R262" s="109"/>
      <c r="S262" s="46"/>
      <c r="T262" s="46"/>
      <c r="U262" s="47"/>
    </row>
    <row r="263" spans="1:21" ht="18.75" customHeight="1" x14ac:dyDescent="0.2">
      <c r="A263" s="1" t="s">
        <v>676</v>
      </c>
      <c r="B263" s="375" t="s">
        <v>350</v>
      </c>
      <c r="C263" s="376"/>
      <c r="D263" s="376"/>
      <c r="E263" s="376"/>
      <c r="F263" s="376"/>
      <c r="G263" s="376"/>
      <c r="H263" s="376"/>
      <c r="I263" s="376"/>
      <c r="J263" s="376"/>
      <c r="K263" s="376"/>
      <c r="L263" s="376"/>
      <c r="M263" s="376"/>
      <c r="N263" s="376"/>
      <c r="O263" s="376"/>
      <c r="P263" s="376"/>
      <c r="Q263" s="376"/>
      <c r="R263" s="376"/>
      <c r="S263" s="376"/>
      <c r="T263" s="376"/>
      <c r="U263" s="377"/>
    </row>
    <row r="264" spans="1:21" ht="15" customHeight="1" x14ac:dyDescent="0.2">
      <c r="B264" s="762" t="s">
        <v>138</v>
      </c>
      <c r="C264" s="762"/>
      <c r="D264" s="763" t="s">
        <v>139</v>
      </c>
      <c r="E264" s="763"/>
      <c r="F264" s="763" t="s">
        <v>140</v>
      </c>
      <c r="G264" s="766" t="s">
        <v>141</v>
      </c>
      <c r="H264" s="766"/>
      <c r="I264" s="766"/>
      <c r="J264" s="766"/>
      <c r="K264" s="766"/>
      <c r="L264" s="766"/>
      <c r="M264" s="766"/>
      <c r="N264" s="766" t="s">
        <v>142</v>
      </c>
      <c r="O264" s="766"/>
      <c r="P264" s="766"/>
      <c r="Q264" s="766"/>
      <c r="R264" s="766"/>
      <c r="S264" s="766" t="s">
        <v>99</v>
      </c>
      <c r="T264" s="766"/>
      <c r="U264" s="766"/>
    </row>
    <row r="265" spans="1:21" ht="15" customHeight="1" x14ac:dyDescent="0.2">
      <c r="B265" s="762"/>
      <c r="C265" s="762"/>
      <c r="D265" s="763"/>
      <c r="E265" s="763"/>
      <c r="F265" s="763"/>
      <c r="G265" s="782" t="s">
        <v>143</v>
      </c>
      <c r="H265" s="763"/>
      <c r="I265" s="763"/>
      <c r="J265" s="782" t="s">
        <v>144</v>
      </c>
      <c r="K265" s="782"/>
      <c r="L265" s="782" t="s">
        <v>145</v>
      </c>
      <c r="M265" s="782"/>
      <c r="N265" s="219" t="s">
        <v>146</v>
      </c>
      <c r="O265" s="28" t="s">
        <v>147</v>
      </c>
      <c r="P265" s="219" t="s">
        <v>148</v>
      </c>
      <c r="Q265" s="782" t="s">
        <v>149</v>
      </c>
      <c r="R265" s="782"/>
      <c r="S265" s="766"/>
      <c r="T265" s="766"/>
      <c r="U265" s="766"/>
    </row>
    <row r="266" spans="1:21" ht="15" customHeight="1" x14ac:dyDescent="0.2">
      <c r="B266" s="261" t="s">
        <v>150</v>
      </c>
      <c r="C266" s="263"/>
      <c r="D266" s="459" t="s">
        <v>1167</v>
      </c>
      <c r="E266" s="459"/>
      <c r="F266" s="79" t="s">
        <v>152</v>
      </c>
      <c r="G266" s="875">
        <v>3039215719</v>
      </c>
      <c r="H266" s="875"/>
      <c r="I266" s="875"/>
      <c r="J266" s="877" t="s">
        <v>351</v>
      </c>
      <c r="K266" s="878"/>
      <c r="L266" s="882" t="s">
        <v>352</v>
      </c>
      <c r="M266" s="883"/>
      <c r="N266" s="118">
        <v>2456948393</v>
      </c>
      <c r="O266" s="59">
        <f>138.32/111.82</f>
        <v>1.2369880164550171</v>
      </c>
      <c r="P266" s="119" t="s">
        <v>498</v>
      </c>
      <c r="Q266" s="880">
        <f t="shared" ref="Q266:Q278" si="20">+G266/O266</f>
        <v>2456948392.8468766</v>
      </c>
      <c r="R266" s="881"/>
      <c r="S266" s="258" t="s">
        <v>353</v>
      </c>
      <c r="T266" s="258"/>
      <c r="U266" s="258"/>
    </row>
    <row r="267" spans="1:21" ht="15" customHeight="1" x14ac:dyDescent="0.2">
      <c r="B267" s="261" t="s">
        <v>154</v>
      </c>
      <c r="C267" s="263"/>
      <c r="D267" s="459" t="s">
        <v>1167</v>
      </c>
      <c r="E267" s="459"/>
      <c r="F267" s="79" t="s">
        <v>152</v>
      </c>
      <c r="G267" s="875">
        <f>11645347+3039215719</f>
        <v>3050861066</v>
      </c>
      <c r="H267" s="875"/>
      <c r="I267" s="876"/>
      <c r="J267" s="877" t="s">
        <v>354</v>
      </c>
      <c r="K267" s="878"/>
      <c r="L267" s="879" t="s">
        <v>355</v>
      </c>
      <c r="M267" s="879"/>
      <c r="N267" s="118">
        <v>2456948393</v>
      </c>
      <c r="O267" s="59">
        <f>138.85/111.82</f>
        <v>1.2417277767841173</v>
      </c>
      <c r="P267" s="120" t="s">
        <v>337</v>
      </c>
      <c r="Q267" s="880">
        <f t="shared" si="20"/>
        <v>2456948393.230969</v>
      </c>
      <c r="R267" s="881"/>
      <c r="S267" s="258" t="s">
        <v>353</v>
      </c>
      <c r="T267" s="258"/>
      <c r="U267" s="258"/>
    </row>
    <row r="268" spans="1:21" ht="31.5" customHeight="1" x14ac:dyDescent="0.2">
      <c r="B268" s="261" t="s">
        <v>156</v>
      </c>
      <c r="C268" s="263"/>
      <c r="D268" s="459" t="s">
        <v>1167</v>
      </c>
      <c r="E268" s="459"/>
      <c r="F268" s="79" t="s">
        <v>152</v>
      </c>
      <c r="G268" s="875">
        <v>3069977012</v>
      </c>
      <c r="H268" s="875"/>
      <c r="I268" s="876"/>
      <c r="J268" s="877" t="s">
        <v>356</v>
      </c>
      <c r="K268" s="878"/>
      <c r="L268" s="879">
        <v>43150</v>
      </c>
      <c r="M268" s="879"/>
      <c r="N268" s="118">
        <v>2456948393</v>
      </c>
      <c r="O268" s="59">
        <f>139.72/111.82</f>
        <v>1.2495081380790556</v>
      </c>
      <c r="P268" s="113" t="s">
        <v>357</v>
      </c>
      <c r="Q268" s="880">
        <f t="shared" si="20"/>
        <v>2456948393.0850272</v>
      </c>
      <c r="R268" s="881"/>
      <c r="S268" s="258" t="s">
        <v>353</v>
      </c>
      <c r="T268" s="258"/>
      <c r="U268" s="258"/>
    </row>
    <row r="269" spans="1:21" ht="15" customHeight="1" x14ac:dyDescent="0.2">
      <c r="B269" s="261" t="s">
        <v>158</v>
      </c>
      <c r="C269" s="263"/>
      <c r="D269" s="459" t="s">
        <v>1167</v>
      </c>
      <c r="E269" s="459"/>
      <c r="F269" s="79" t="s">
        <v>152</v>
      </c>
      <c r="G269" s="875">
        <v>3069977012</v>
      </c>
      <c r="H269" s="875"/>
      <c r="I269" s="876"/>
      <c r="J269" s="877" t="s">
        <v>358</v>
      </c>
      <c r="K269" s="878"/>
      <c r="L269" s="879">
        <v>43157</v>
      </c>
      <c r="M269" s="879"/>
      <c r="N269" s="118">
        <v>2456948393</v>
      </c>
      <c r="O269" s="59">
        <f>139.72/111.82</f>
        <v>1.2495081380790556</v>
      </c>
      <c r="P269" s="113" t="s">
        <v>359</v>
      </c>
      <c r="Q269" s="880">
        <f t="shared" si="20"/>
        <v>2456948393.0850272</v>
      </c>
      <c r="R269" s="881"/>
      <c r="S269" s="258" t="s">
        <v>319</v>
      </c>
      <c r="T269" s="258"/>
      <c r="U269" s="258"/>
    </row>
    <row r="270" spans="1:21" ht="14.25" x14ac:dyDescent="0.2">
      <c r="B270" s="884" t="s">
        <v>160</v>
      </c>
      <c r="C270" s="885"/>
      <c r="D270" s="886" t="s">
        <v>1167</v>
      </c>
      <c r="E270" s="886"/>
      <c r="F270" s="90" t="s">
        <v>152</v>
      </c>
      <c r="G270" s="887">
        <v>3091729640</v>
      </c>
      <c r="H270" s="887"/>
      <c r="I270" s="880"/>
      <c r="J270" s="888" t="s">
        <v>360</v>
      </c>
      <c r="K270" s="889"/>
      <c r="L270" s="890">
        <v>43182</v>
      </c>
      <c r="M270" s="890"/>
      <c r="N270" s="118">
        <v>2456948393</v>
      </c>
      <c r="O270" s="111">
        <f>140.71/111.82</f>
        <v>1.2583616526560546</v>
      </c>
      <c r="P270" s="113" t="s">
        <v>346</v>
      </c>
      <c r="Q270" s="880">
        <f t="shared" si="20"/>
        <v>2456948392.7567334</v>
      </c>
      <c r="R270" s="881"/>
      <c r="S270" s="891" t="s">
        <v>319</v>
      </c>
      <c r="T270" s="891"/>
      <c r="U270" s="891"/>
    </row>
    <row r="271" spans="1:21" ht="15" customHeight="1" x14ac:dyDescent="0.2">
      <c r="B271" s="261" t="s">
        <v>162</v>
      </c>
      <c r="C271" s="263"/>
      <c r="D271" s="459" t="s">
        <v>1167</v>
      </c>
      <c r="E271" s="459"/>
      <c r="F271" s="79" t="s">
        <v>152</v>
      </c>
      <c r="G271" s="875">
        <f>3099200240+14282029</f>
        <v>3113482269</v>
      </c>
      <c r="H271" s="875"/>
      <c r="I271" s="876"/>
      <c r="J271" s="877" t="s">
        <v>361</v>
      </c>
      <c r="K271" s="878"/>
      <c r="L271" s="879">
        <v>43237</v>
      </c>
      <c r="M271" s="879"/>
      <c r="N271" s="118">
        <v>2456948393</v>
      </c>
      <c r="O271" s="111">
        <f>141.7/111.82</f>
        <v>1.2672151672330532</v>
      </c>
      <c r="P271" s="113" t="s">
        <v>428</v>
      </c>
      <c r="Q271" s="880">
        <f t="shared" si="20"/>
        <v>2456948393.2221594</v>
      </c>
      <c r="R271" s="881"/>
      <c r="S271" s="258" t="s">
        <v>319</v>
      </c>
      <c r="T271" s="258"/>
      <c r="U271" s="258"/>
    </row>
    <row r="272" spans="1:21" ht="15" customHeight="1" x14ac:dyDescent="0.2">
      <c r="B272" s="261" t="s">
        <v>164</v>
      </c>
      <c r="C272" s="263"/>
      <c r="D272" s="459" t="s">
        <v>1167</v>
      </c>
      <c r="E272" s="459"/>
      <c r="F272" s="79" t="s">
        <v>152</v>
      </c>
      <c r="G272" s="875">
        <v>3113482269</v>
      </c>
      <c r="H272" s="875"/>
      <c r="I272" s="876"/>
      <c r="J272" s="877" t="s">
        <v>362</v>
      </c>
      <c r="K272" s="878"/>
      <c r="L272" s="879">
        <v>43249</v>
      </c>
      <c r="M272" s="879"/>
      <c r="N272" s="118">
        <v>2456948393</v>
      </c>
      <c r="O272" s="111">
        <f>141.7/111.82</f>
        <v>1.2672151672330532</v>
      </c>
      <c r="P272" s="113" t="s">
        <v>429</v>
      </c>
      <c r="Q272" s="880">
        <f t="shared" si="20"/>
        <v>2456948393.2221594</v>
      </c>
      <c r="R272" s="881"/>
      <c r="S272" s="258" t="s">
        <v>319</v>
      </c>
      <c r="T272" s="258"/>
      <c r="U272" s="258"/>
    </row>
    <row r="273" spans="2:21" ht="30" customHeight="1" x14ac:dyDescent="0.2">
      <c r="B273" s="261" t="s">
        <v>166</v>
      </c>
      <c r="C273" s="263"/>
      <c r="D273" s="459" t="s">
        <v>1167</v>
      </c>
      <c r="E273" s="459"/>
      <c r="F273" s="79" t="s">
        <v>152</v>
      </c>
      <c r="G273" s="875">
        <v>3126226233</v>
      </c>
      <c r="H273" s="875"/>
      <c r="I273" s="876"/>
      <c r="J273" s="877" t="s">
        <v>363</v>
      </c>
      <c r="K273" s="878"/>
      <c r="L273" s="879">
        <v>43305</v>
      </c>
      <c r="M273" s="879"/>
      <c r="N273" s="118">
        <v>2456948393</v>
      </c>
      <c r="O273" s="111">
        <f>142.28/111.82</f>
        <v>1.272402074763012</v>
      </c>
      <c r="P273" s="113" t="s">
        <v>448</v>
      </c>
      <c r="Q273" s="880">
        <f t="shared" si="20"/>
        <v>2456948393.1266518</v>
      </c>
      <c r="R273" s="881"/>
      <c r="S273" s="258" t="s">
        <v>353</v>
      </c>
      <c r="T273" s="258"/>
      <c r="U273" s="258"/>
    </row>
    <row r="274" spans="2:21" ht="30" customHeight="1" x14ac:dyDescent="0.2">
      <c r="B274" s="261" t="s">
        <v>248</v>
      </c>
      <c r="C274" s="263"/>
      <c r="D274" s="459" t="s">
        <v>1167</v>
      </c>
      <c r="E274" s="459"/>
      <c r="F274" s="79" t="s">
        <v>152</v>
      </c>
      <c r="G274" s="875">
        <v>3126226233</v>
      </c>
      <c r="H274" s="875"/>
      <c r="I274" s="876"/>
      <c r="J274" s="877" t="s">
        <v>364</v>
      </c>
      <c r="K274" s="878"/>
      <c r="L274" s="879">
        <v>43313</v>
      </c>
      <c r="M274" s="879"/>
      <c r="N274" s="118">
        <v>2456948393</v>
      </c>
      <c r="O274" s="111">
        <f>142.28/111.82</f>
        <v>1.272402074763012</v>
      </c>
      <c r="P274" s="113" t="s">
        <v>448</v>
      </c>
      <c r="Q274" s="880">
        <f t="shared" si="20"/>
        <v>2456948393.1266518</v>
      </c>
      <c r="R274" s="881"/>
      <c r="S274" s="258" t="s">
        <v>319</v>
      </c>
      <c r="T274" s="258"/>
      <c r="U274" s="258"/>
    </row>
    <row r="275" spans="2:21" ht="15" customHeight="1" x14ac:dyDescent="0.2">
      <c r="B275" s="884" t="s">
        <v>250</v>
      </c>
      <c r="C275" s="885"/>
      <c r="D275" s="886" t="s">
        <v>1167</v>
      </c>
      <c r="E275" s="886"/>
      <c r="F275" s="90" t="s">
        <v>152</v>
      </c>
      <c r="G275" s="887">
        <v>3122051486</v>
      </c>
      <c r="H275" s="887"/>
      <c r="I275" s="880"/>
      <c r="J275" s="888" t="s">
        <v>365</v>
      </c>
      <c r="K275" s="889"/>
      <c r="L275" s="890">
        <v>43353</v>
      </c>
      <c r="M275" s="890"/>
      <c r="N275" s="118">
        <v>2456948393</v>
      </c>
      <c r="O275" s="111">
        <f>142.27/111.82</f>
        <v>1.2723126453228404</v>
      </c>
      <c r="P275" s="113" t="s">
        <v>459</v>
      </c>
      <c r="Q275" s="880">
        <f t="shared" si="20"/>
        <v>2453839861.9843955</v>
      </c>
      <c r="R275" s="881"/>
      <c r="S275" s="258" t="s">
        <v>460</v>
      </c>
      <c r="T275" s="258"/>
      <c r="U275" s="258"/>
    </row>
    <row r="276" spans="2:21" ht="15" customHeight="1" x14ac:dyDescent="0.2">
      <c r="B276" s="261" t="s">
        <v>252</v>
      </c>
      <c r="C276" s="263"/>
      <c r="D276" s="459" t="s">
        <v>1167</v>
      </c>
      <c r="E276" s="459"/>
      <c r="F276" s="79" t="s">
        <v>152</v>
      </c>
      <c r="G276" s="875">
        <v>3131060150</v>
      </c>
      <c r="H276" s="875"/>
      <c r="I276" s="876"/>
      <c r="J276" s="877" t="s">
        <v>366</v>
      </c>
      <c r="K276" s="878"/>
      <c r="L276" s="879">
        <v>43384</v>
      </c>
      <c r="M276" s="879"/>
      <c r="N276" s="118">
        <v>2456948393</v>
      </c>
      <c r="O276" s="111">
        <f>142.5/111.82</f>
        <v>1.2743695224467895</v>
      </c>
      <c r="P276" s="113" t="s">
        <v>472</v>
      </c>
      <c r="Q276" s="880">
        <f t="shared" si="20"/>
        <v>2456948392.7929826</v>
      </c>
      <c r="R276" s="881"/>
      <c r="S276" s="258" t="s">
        <v>319</v>
      </c>
      <c r="T276" s="258"/>
      <c r="U276" s="258"/>
    </row>
    <row r="277" spans="2:21" ht="15" customHeight="1" x14ac:dyDescent="0.2">
      <c r="B277" s="261" t="s">
        <v>254</v>
      </c>
      <c r="C277" s="263"/>
      <c r="D277" s="459" t="s">
        <v>1167</v>
      </c>
      <c r="E277" s="459"/>
      <c r="F277" s="79" t="s">
        <v>152</v>
      </c>
      <c r="G277" s="875">
        <v>3131060150</v>
      </c>
      <c r="H277" s="875"/>
      <c r="I277" s="876"/>
      <c r="J277" s="877" t="s">
        <v>367</v>
      </c>
      <c r="K277" s="878"/>
      <c r="L277" s="879">
        <v>43384</v>
      </c>
      <c r="M277" s="879"/>
      <c r="N277" s="118">
        <v>2456948393</v>
      </c>
      <c r="O277" s="111">
        <f>142.5/111.82</f>
        <v>1.2743695224467895</v>
      </c>
      <c r="P277" s="113" t="s">
        <v>472</v>
      </c>
      <c r="Q277" s="880">
        <f t="shared" si="20"/>
        <v>2456948392.7929826</v>
      </c>
      <c r="R277" s="881"/>
      <c r="S277" s="258" t="s">
        <v>319</v>
      </c>
      <c r="T277" s="258"/>
      <c r="U277" s="258"/>
    </row>
    <row r="278" spans="2:21" ht="14.25" x14ac:dyDescent="0.2">
      <c r="B278" s="210"/>
      <c r="C278" s="212"/>
      <c r="D278" s="459" t="s">
        <v>1167</v>
      </c>
      <c r="E278" s="459"/>
      <c r="F278" s="79" t="s">
        <v>152</v>
      </c>
      <c r="G278" s="875">
        <v>4008101</v>
      </c>
      <c r="H278" s="875"/>
      <c r="I278" s="876"/>
      <c r="J278" s="877" t="s">
        <v>478</v>
      </c>
      <c r="K278" s="878"/>
      <c r="L278" s="882">
        <v>43431</v>
      </c>
      <c r="M278" s="883"/>
      <c r="N278" s="118"/>
      <c r="O278" s="111">
        <f>142.5/111.82</f>
        <v>1.2743695224467895</v>
      </c>
      <c r="P278" s="113" t="s">
        <v>479</v>
      </c>
      <c r="Q278" s="880">
        <f t="shared" si="20"/>
        <v>3145163.8864561403</v>
      </c>
      <c r="R278" s="881"/>
      <c r="S278" s="258" t="s">
        <v>480</v>
      </c>
      <c r="T278" s="258"/>
      <c r="U278" s="258"/>
    </row>
    <row r="279" spans="2:21" ht="14.25" x14ac:dyDescent="0.2">
      <c r="B279" s="261" t="s">
        <v>256</v>
      </c>
      <c r="C279" s="263"/>
      <c r="D279" s="459" t="s">
        <v>1167</v>
      </c>
      <c r="E279" s="459"/>
      <c r="F279" s="79" t="s">
        <v>152</v>
      </c>
      <c r="G279" s="875">
        <v>3134795450</v>
      </c>
      <c r="H279" s="875"/>
      <c r="I279" s="876"/>
      <c r="J279" s="877" t="s">
        <v>368</v>
      </c>
      <c r="K279" s="878"/>
      <c r="L279" s="879">
        <v>43432</v>
      </c>
      <c r="M279" s="879"/>
      <c r="N279" s="118">
        <v>2456948393</v>
      </c>
      <c r="O279" s="111">
        <f>142.67/111.82</f>
        <v>1.2758898229297084</v>
      </c>
      <c r="P279" s="113" t="s">
        <v>479</v>
      </c>
      <c r="Q279" s="880">
        <f>+G279/O279</f>
        <v>2456948392.9277353</v>
      </c>
      <c r="R279" s="881"/>
      <c r="S279" s="258" t="s">
        <v>319</v>
      </c>
      <c r="T279" s="258"/>
      <c r="U279" s="258"/>
    </row>
    <row r="280" spans="2:21" ht="14.25" x14ac:dyDescent="0.2">
      <c r="B280" s="261" t="s">
        <v>258</v>
      </c>
      <c r="C280" s="263"/>
      <c r="D280" s="459" t="s">
        <v>1167</v>
      </c>
      <c r="E280" s="459"/>
      <c r="F280" s="79" t="s">
        <v>152</v>
      </c>
      <c r="G280" s="875">
        <v>3138530750</v>
      </c>
      <c r="H280" s="875"/>
      <c r="I280" s="876"/>
      <c r="J280" s="877" t="s">
        <v>369</v>
      </c>
      <c r="K280" s="878"/>
      <c r="L280" s="879">
        <v>43444</v>
      </c>
      <c r="M280" s="879"/>
      <c r="N280" s="118">
        <v>2456948393</v>
      </c>
      <c r="O280" s="111">
        <f>142.84/111.82</f>
        <v>1.2774101234126276</v>
      </c>
      <c r="P280" s="113" t="s">
        <v>483</v>
      </c>
      <c r="Q280" s="880">
        <f t="shared" ref="Q280" si="21">+G280/O280</f>
        <v>2456948393.0621672</v>
      </c>
      <c r="R280" s="881"/>
      <c r="S280" s="258" t="s">
        <v>319</v>
      </c>
      <c r="T280" s="258"/>
      <c r="U280" s="258"/>
    </row>
    <row r="281" spans="2:21" ht="14.25" x14ac:dyDescent="0.2">
      <c r="B281" s="261" t="s">
        <v>261</v>
      </c>
      <c r="C281" s="263"/>
      <c r="D281" s="459" t="s">
        <v>1167</v>
      </c>
      <c r="E281" s="459"/>
      <c r="F281" s="79" t="s">
        <v>152</v>
      </c>
      <c r="G281" s="875">
        <v>3138530750</v>
      </c>
      <c r="H281" s="875"/>
      <c r="I281" s="876"/>
      <c r="J281" s="877" t="s">
        <v>370</v>
      </c>
      <c r="K281" s="878"/>
      <c r="L281" s="879">
        <v>43444</v>
      </c>
      <c r="M281" s="879"/>
      <c r="N281" s="118">
        <v>2456948393</v>
      </c>
      <c r="O281" s="111">
        <f>142.84/111.82</f>
        <v>1.2774101234126276</v>
      </c>
      <c r="P281" s="113" t="s">
        <v>483</v>
      </c>
      <c r="Q281" s="880">
        <f>+G281/O281</f>
        <v>2456948393.0621672</v>
      </c>
      <c r="R281" s="881"/>
      <c r="S281" s="258" t="s">
        <v>319</v>
      </c>
      <c r="T281" s="258"/>
      <c r="U281" s="258"/>
    </row>
    <row r="282" spans="2:21" ht="14.25" x14ac:dyDescent="0.2">
      <c r="B282" s="261" t="s">
        <v>264</v>
      </c>
      <c r="C282" s="263"/>
      <c r="D282" s="459" t="s">
        <v>1167</v>
      </c>
      <c r="E282" s="459"/>
      <c r="F282" s="79" t="s">
        <v>152</v>
      </c>
      <c r="G282" s="875">
        <v>3166875084</v>
      </c>
      <c r="H282" s="875"/>
      <c r="I282" s="876"/>
      <c r="J282" s="877" t="s">
        <v>371</v>
      </c>
      <c r="K282" s="878"/>
      <c r="L282" s="879">
        <v>43507</v>
      </c>
      <c r="M282" s="879"/>
      <c r="N282" s="118">
        <v>2456948393</v>
      </c>
      <c r="O282" s="111">
        <f>100.6/78.05</f>
        <v>1.2889173606662396</v>
      </c>
      <c r="P282" s="113" t="s">
        <v>503</v>
      </c>
      <c r="Q282" s="880">
        <f>+G282/O282</f>
        <v>2457003979.1868787</v>
      </c>
      <c r="R282" s="881"/>
      <c r="S282" s="258" t="s">
        <v>319</v>
      </c>
      <c r="T282" s="258"/>
      <c r="U282" s="258"/>
    </row>
    <row r="283" spans="2:21" ht="14.25" x14ac:dyDescent="0.2">
      <c r="B283" s="261" t="s">
        <v>268</v>
      </c>
      <c r="C283" s="263"/>
      <c r="D283" s="459" t="s">
        <v>1167</v>
      </c>
      <c r="E283" s="459"/>
      <c r="F283" s="79" t="s">
        <v>152</v>
      </c>
      <c r="G283" s="875">
        <v>7000000000</v>
      </c>
      <c r="H283" s="875"/>
      <c r="I283" s="876"/>
      <c r="J283" s="877" t="s">
        <v>372</v>
      </c>
      <c r="K283" s="878"/>
      <c r="L283" s="879">
        <v>43550</v>
      </c>
      <c r="M283" s="879"/>
      <c r="N283" s="118">
        <v>2456948393</v>
      </c>
      <c r="O283" s="111">
        <f>101.18/78.05</f>
        <v>1.2963484945547727</v>
      </c>
      <c r="P283" s="113" t="s">
        <v>514</v>
      </c>
      <c r="Q283" s="880">
        <f>+G283/O283</f>
        <v>5399782565.7244511</v>
      </c>
      <c r="R283" s="881"/>
      <c r="S283" s="258" t="s">
        <v>515</v>
      </c>
      <c r="T283" s="258"/>
      <c r="U283" s="258"/>
    </row>
    <row r="284" spans="2:21" ht="15" x14ac:dyDescent="0.2">
      <c r="B284" s="261" t="s">
        <v>272</v>
      </c>
      <c r="C284" s="263"/>
      <c r="D284" s="459" t="s">
        <v>1167</v>
      </c>
      <c r="E284" s="459"/>
      <c r="F284" s="79" t="s">
        <v>152</v>
      </c>
      <c r="G284" s="892"/>
      <c r="H284" s="893"/>
      <c r="I284" s="893"/>
      <c r="J284" s="877" t="s">
        <v>373</v>
      </c>
      <c r="K284" s="878"/>
      <c r="L284" s="879"/>
      <c r="M284" s="879"/>
      <c r="N284" s="118">
        <v>2456948393</v>
      </c>
      <c r="O284" s="111">
        <f t="shared" ref="O284:O285" si="22">101.18/78.05</f>
        <v>1.2963484945547727</v>
      </c>
      <c r="P284" s="113"/>
      <c r="Q284" s="880"/>
      <c r="R284" s="881"/>
      <c r="S284" s="896" t="s">
        <v>576</v>
      </c>
      <c r="T284" s="896"/>
      <c r="U284" s="896"/>
    </row>
    <row r="285" spans="2:21" ht="15" x14ac:dyDescent="0.2">
      <c r="B285" s="261" t="s">
        <v>374</v>
      </c>
      <c r="C285" s="263"/>
      <c r="D285" s="459" t="s">
        <v>1167</v>
      </c>
      <c r="E285" s="459"/>
      <c r="F285" s="79" t="s">
        <v>152</v>
      </c>
      <c r="G285" s="892"/>
      <c r="H285" s="893"/>
      <c r="I285" s="893"/>
      <c r="J285" s="877" t="s">
        <v>375</v>
      </c>
      <c r="K285" s="878"/>
      <c r="L285" s="879"/>
      <c r="M285" s="879"/>
      <c r="N285" s="121">
        <v>1455974867</v>
      </c>
      <c r="O285" s="111">
        <f t="shared" si="22"/>
        <v>1.2963484945547727</v>
      </c>
      <c r="P285" s="113"/>
      <c r="Q285" s="880"/>
      <c r="R285" s="881"/>
      <c r="S285" s="896" t="s">
        <v>576</v>
      </c>
      <c r="T285" s="896"/>
      <c r="U285" s="896"/>
    </row>
    <row r="286" spans="2:21" ht="15" x14ac:dyDescent="0.2">
      <c r="B286" s="261" t="s">
        <v>376</v>
      </c>
      <c r="C286" s="263"/>
      <c r="D286" s="459" t="s">
        <v>1167</v>
      </c>
      <c r="E286" s="459"/>
      <c r="F286" s="79" t="s">
        <v>152</v>
      </c>
      <c r="G286" s="892">
        <v>6309098263</v>
      </c>
      <c r="H286" s="893"/>
      <c r="I286" s="893"/>
      <c r="J286" s="877" t="s">
        <v>377</v>
      </c>
      <c r="K286" s="878"/>
      <c r="L286" s="879">
        <v>43612</v>
      </c>
      <c r="M286" s="879"/>
      <c r="N286" s="121">
        <v>1455974867</v>
      </c>
      <c r="O286" s="111">
        <f>102.12/78.05</f>
        <v>1.3083920563741192</v>
      </c>
      <c r="P286" s="113" t="s">
        <v>575</v>
      </c>
      <c r="Q286" s="880">
        <f>+G286/O286</f>
        <v>4822024279.5451431</v>
      </c>
      <c r="R286" s="881"/>
      <c r="S286" s="258" t="s">
        <v>604</v>
      </c>
      <c r="T286" s="258"/>
      <c r="U286" s="258"/>
    </row>
    <row r="287" spans="2:21" ht="15" x14ac:dyDescent="0.2">
      <c r="B287" s="261" t="s">
        <v>378</v>
      </c>
      <c r="C287" s="263"/>
      <c r="D287" s="459" t="s">
        <v>1167</v>
      </c>
      <c r="E287" s="459"/>
      <c r="F287" s="79" t="s">
        <v>152</v>
      </c>
      <c r="G287" s="892"/>
      <c r="H287" s="893"/>
      <c r="I287" s="893"/>
      <c r="J287" s="877" t="s">
        <v>379</v>
      </c>
      <c r="K287" s="878"/>
      <c r="L287" s="879"/>
      <c r="M287" s="879"/>
      <c r="N287" s="121">
        <v>1455974867</v>
      </c>
      <c r="O287" s="111"/>
      <c r="P287" s="113"/>
      <c r="Q287" s="880"/>
      <c r="R287" s="881"/>
      <c r="S287" s="258" t="s">
        <v>319</v>
      </c>
      <c r="T287" s="258"/>
      <c r="U287" s="258"/>
    </row>
    <row r="288" spans="2:21" ht="15" x14ac:dyDescent="0.2">
      <c r="B288" s="261" t="s">
        <v>380</v>
      </c>
      <c r="C288" s="263"/>
      <c r="D288" s="459" t="s">
        <v>1167</v>
      </c>
      <c r="E288" s="459"/>
      <c r="F288" s="79" t="s">
        <v>152</v>
      </c>
      <c r="G288" s="892"/>
      <c r="H288" s="893"/>
      <c r="I288" s="893"/>
      <c r="J288" s="877" t="s">
        <v>381</v>
      </c>
      <c r="K288" s="878"/>
      <c r="L288" s="879"/>
      <c r="M288" s="879"/>
      <c r="N288" s="121">
        <v>1455974867</v>
      </c>
      <c r="O288" s="111"/>
      <c r="P288" s="113"/>
      <c r="Q288" s="880"/>
      <c r="R288" s="881"/>
      <c r="S288" s="258" t="s">
        <v>319</v>
      </c>
      <c r="T288" s="258"/>
      <c r="U288" s="258"/>
    </row>
    <row r="289" spans="1:21" ht="15" x14ac:dyDescent="0.25">
      <c r="B289" s="891" t="s">
        <v>382</v>
      </c>
      <c r="C289" s="891"/>
      <c r="D289" s="886" t="s">
        <v>1167</v>
      </c>
      <c r="E289" s="886"/>
      <c r="F289" s="90" t="s">
        <v>152</v>
      </c>
      <c r="G289" s="894">
        <v>2643821720</v>
      </c>
      <c r="H289" s="894"/>
      <c r="I289" s="894"/>
      <c r="J289" s="895" t="s">
        <v>383</v>
      </c>
      <c r="K289" s="895"/>
      <c r="L289" s="890">
        <v>43650</v>
      </c>
      <c r="M289" s="890"/>
      <c r="N289" s="122">
        <v>1455974867</v>
      </c>
      <c r="O289" s="111">
        <f>102.44/78.05</f>
        <v>1.3124919923126201</v>
      </c>
      <c r="P289" s="116" t="s">
        <v>605</v>
      </c>
      <c r="Q289" s="880">
        <f>+G289/O289</f>
        <v>2014352647.8524013</v>
      </c>
      <c r="R289" s="881"/>
      <c r="S289" s="891" t="s">
        <v>606</v>
      </c>
      <c r="T289" s="891"/>
      <c r="U289" s="891"/>
    </row>
    <row r="290" spans="1:21" ht="15" x14ac:dyDescent="0.25">
      <c r="B290" s="891" t="s">
        <v>577</v>
      </c>
      <c r="C290" s="891"/>
      <c r="D290" s="886" t="s">
        <v>1167</v>
      </c>
      <c r="E290" s="886"/>
      <c r="F290" s="90" t="s">
        <v>152</v>
      </c>
      <c r="G290" s="894">
        <v>9754517</v>
      </c>
      <c r="H290" s="894"/>
      <c r="I290" s="894"/>
      <c r="J290" s="895" t="s">
        <v>383</v>
      </c>
      <c r="K290" s="895"/>
      <c r="L290" s="890">
        <v>43658</v>
      </c>
      <c r="M290" s="890"/>
      <c r="N290" s="122"/>
      <c r="O290" s="111">
        <f>102.71/78.05</f>
        <v>1.3159513132607303</v>
      </c>
      <c r="P290" s="116" t="s">
        <v>607</v>
      </c>
      <c r="Q290" s="880">
        <f>+G290/O290</f>
        <v>7412521.194138837</v>
      </c>
      <c r="R290" s="881"/>
      <c r="S290" s="891" t="s">
        <v>608</v>
      </c>
      <c r="T290" s="891"/>
      <c r="U290" s="891"/>
    </row>
    <row r="291" spans="1:21" ht="15" x14ac:dyDescent="0.25">
      <c r="B291" s="891" t="s">
        <v>577</v>
      </c>
      <c r="C291" s="891"/>
      <c r="D291" s="886" t="s">
        <v>1167</v>
      </c>
      <c r="E291" s="886"/>
      <c r="F291" s="90" t="s">
        <v>152</v>
      </c>
      <c r="G291" s="894">
        <v>3518806545</v>
      </c>
      <c r="H291" s="894"/>
      <c r="I291" s="894"/>
      <c r="J291" s="895"/>
      <c r="K291" s="895"/>
      <c r="L291" s="890">
        <v>43916</v>
      </c>
      <c r="M291" s="890"/>
      <c r="N291" s="122"/>
      <c r="O291" s="111">
        <f>104.94/78.05</f>
        <v>1.3445227418321588</v>
      </c>
      <c r="P291" s="116" t="s">
        <v>1168</v>
      </c>
      <c r="Q291" s="880">
        <f>+G291/O291</f>
        <v>2617141707.9974275</v>
      </c>
      <c r="R291" s="881"/>
      <c r="S291" s="891"/>
      <c r="T291" s="891"/>
      <c r="U291" s="891"/>
    </row>
    <row r="292" spans="1:21" x14ac:dyDescent="0.2">
      <c r="A292" s="1111"/>
      <c r="B292" s="1125" t="s">
        <v>609</v>
      </c>
      <c r="C292" s="1125"/>
      <c r="D292" s="1126"/>
      <c r="E292" s="1126"/>
      <c r="F292" s="1127"/>
      <c r="G292" s="1128">
        <f>SUM(G266:H290)</f>
        <v>65730763874</v>
      </c>
      <c r="H292" s="1128"/>
      <c r="I292" s="1128"/>
      <c r="J292" s="1129"/>
      <c r="K292" s="1129"/>
      <c r="L292" s="1130"/>
      <c r="M292" s="1130"/>
      <c r="N292" s="1131">
        <f>SUM(N266:N290)</f>
        <v>51504945409</v>
      </c>
      <c r="O292" s="1132"/>
      <c r="P292" s="1133"/>
      <c r="Q292" s="1134">
        <f>SUM(Q266:R291)</f>
        <v>54171980229.711578</v>
      </c>
      <c r="R292" s="1135"/>
      <c r="S292" s="1125">
        <f>+Q292-N292</f>
        <v>2667034820.7115784</v>
      </c>
      <c r="T292" s="1125"/>
      <c r="U292" s="1125"/>
    </row>
    <row r="294" spans="1:21" ht="15" x14ac:dyDescent="0.2">
      <c r="A294" s="1" t="s">
        <v>681</v>
      </c>
      <c r="B294" s="396" t="s">
        <v>493</v>
      </c>
      <c r="C294" s="396"/>
      <c r="D294" s="396"/>
      <c r="E294" s="396"/>
      <c r="F294" s="396"/>
      <c r="G294" s="396"/>
      <c r="H294" s="396"/>
      <c r="I294" s="396"/>
      <c r="J294" s="396"/>
      <c r="K294" s="396"/>
      <c r="L294" s="396"/>
      <c r="M294" s="396"/>
      <c r="N294" s="396"/>
      <c r="O294" s="396"/>
      <c r="P294" s="396"/>
      <c r="Q294" s="396"/>
      <c r="R294" s="396"/>
      <c r="S294" s="396"/>
      <c r="T294" s="396"/>
      <c r="U294" s="396"/>
    </row>
    <row r="295" spans="1:21" ht="15" x14ac:dyDescent="0.2">
      <c r="B295" s="762" t="s">
        <v>138</v>
      </c>
      <c r="C295" s="762"/>
      <c r="D295" s="763" t="s">
        <v>139</v>
      </c>
      <c r="E295" s="763"/>
      <c r="F295" s="763" t="s">
        <v>140</v>
      </c>
      <c r="G295" s="766" t="s">
        <v>141</v>
      </c>
      <c r="H295" s="766"/>
      <c r="I295" s="766"/>
      <c r="J295" s="766"/>
      <c r="K295" s="766"/>
      <c r="L295" s="766"/>
      <c r="M295" s="766"/>
      <c r="N295" s="766" t="s">
        <v>142</v>
      </c>
      <c r="O295" s="766"/>
      <c r="P295" s="766"/>
      <c r="Q295" s="766"/>
      <c r="R295" s="766"/>
      <c r="S295" s="766" t="s">
        <v>99</v>
      </c>
      <c r="T295" s="766"/>
      <c r="U295" s="766"/>
    </row>
    <row r="296" spans="1:21" ht="30" x14ac:dyDescent="0.2">
      <c r="B296" s="762"/>
      <c r="C296" s="762"/>
      <c r="D296" s="763"/>
      <c r="E296" s="763"/>
      <c r="F296" s="763"/>
      <c r="G296" s="782" t="s">
        <v>143</v>
      </c>
      <c r="H296" s="763"/>
      <c r="I296" s="763"/>
      <c r="J296" s="782" t="s">
        <v>144</v>
      </c>
      <c r="K296" s="782"/>
      <c r="L296" s="782" t="s">
        <v>145</v>
      </c>
      <c r="M296" s="782"/>
      <c r="N296" s="219" t="s">
        <v>146</v>
      </c>
      <c r="O296" s="219" t="s">
        <v>147</v>
      </c>
      <c r="P296" s="219" t="s">
        <v>148</v>
      </c>
      <c r="Q296" s="782" t="s">
        <v>149</v>
      </c>
      <c r="R296" s="782"/>
      <c r="S296" s="766"/>
      <c r="T296" s="766"/>
      <c r="U296" s="766"/>
    </row>
    <row r="297" spans="1:21" ht="15" x14ac:dyDescent="0.2">
      <c r="B297" s="902" t="s">
        <v>494</v>
      </c>
      <c r="C297" s="903"/>
      <c r="D297" s="427" t="s">
        <v>1169</v>
      </c>
      <c r="E297" s="429"/>
      <c r="F297" s="79" t="s">
        <v>152</v>
      </c>
      <c r="G297" s="897">
        <v>13016958191</v>
      </c>
      <c r="H297" s="897"/>
      <c r="I297" s="897"/>
      <c r="J297" s="898">
        <v>43465</v>
      </c>
      <c r="K297" s="899"/>
      <c r="L297" s="900">
        <v>43462</v>
      </c>
      <c r="M297" s="901"/>
      <c r="N297" s="909">
        <v>10214287467</v>
      </c>
      <c r="O297" s="123">
        <f>142.84/111.82</f>
        <v>1.2774101234126276</v>
      </c>
      <c r="P297" s="124" t="s">
        <v>495</v>
      </c>
      <c r="Q297" s="793">
        <f>+G297/O297</f>
        <v>10190116668.42355</v>
      </c>
      <c r="R297" s="793"/>
      <c r="S297" s="258" t="s">
        <v>499</v>
      </c>
      <c r="T297" s="258"/>
      <c r="U297" s="258"/>
    </row>
    <row r="298" spans="1:21" ht="15" x14ac:dyDescent="0.2">
      <c r="B298" s="904"/>
      <c r="C298" s="905"/>
      <c r="D298" s="871" t="s">
        <v>1169</v>
      </c>
      <c r="E298" s="872"/>
      <c r="F298" s="79" t="s">
        <v>152</v>
      </c>
      <c r="G298" s="897">
        <v>30876023</v>
      </c>
      <c r="H298" s="897"/>
      <c r="I298" s="897"/>
      <c r="J298" s="898">
        <v>43465</v>
      </c>
      <c r="K298" s="899"/>
      <c r="L298" s="900">
        <v>43469</v>
      </c>
      <c r="M298" s="901"/>
      <c r="N298" s="910"/>
      <c r="O298" s="123">
        <f>142.84/111.82</f>
        <v>1.2774101234126276</v>
      </c>
      <c r="P298" s="124" t="s">
        <v>495</v>
      </c>
      <c r="Q298" s="793">
        <f>+G298/O298</f>
        <v>24170798.738868661</v>
      </c>
      <c r="R298" s="793"/>
      <c r="S298" s="258" t="s">
        <v>353</v>
      </c>
      <c r="T298" s="258"/>
      <c r="U298" s="258"/>
    </row>
    <row r="299" spans="1:21" ht="15" x14ac:dyDescent="0.2">
      <c r="B299" s="258" t="s">
        <v>682</v>
      </c>
      <c r="C299" s="258"/>
      <c r="D299" s="871" t="s">
        <v>1169</v>
      </c>
      <c r="E299" s="872"/>
      <c r="F299" s="79" t="s">
        <v>152</v>
      </c>
      <c r="G299" s="874">
        <v>55856315730</v>
      </c>
      <c r="H299" s="874"/>
      <c r="I299" s="874"/>
      <c r="J299" s="898">
        <v>43830</v>
      </c>
      <c r="K299" s="899"/>
      <c r="L299" s="898">
        <v>43829</v>
      </c>
      <c r="M299" s="899"/>
      <c r="N299" s="227">
        <v>42105325891</v>
      </c>
      <c r="O299" s="146">
        <f>103.54/78.05</f>
        <v>1.3265855221012173</v>
      </c>
      <c r="P299" s="147" t="s">
        <v>683</v>
      </c>
      <c r="Q299" s="906">
        <f>+G299/O299</f>
        <v>42105325890.733047</v>
      </c>
      <c r="R299" s="906"/>
      <c r="S299" s="258" t="s">
        <v>684</v>
      </c>
      <c r="T299" s="258"/>
      <c r="U299" s="258"/>
    </row>
  </sheetData>
  <mergeCells count="1750">
    <mergeCell ref="B299:C299"/>
    <mergeCell ref="D299:E299"/>
    <mergeCell ref="G299:I299"/>
    <mergeCell ref="J299:K299"/>
    <mergeCell ref="L299:M299"/>
    <mergeCell ref="Q299:R299"/>
    <mergeCell ref="S299:U299"/>
    <mergeCell ref="B294:U294"/>
    <mergeCell ref="B295:C296"/>
    <mergeCell ref="D295:E296"/>
    <mergeCell ref="F295:F296"/>
    <mergeCell ref="G295:K295"/>
    <mergeCell ref="L295:M295"/>
    <mergeCell ref="N295:R295"/>
    <mergeCell ref="S295:U296"/>
    <mergeCell ref="G296:I296"/>
    <mergeCell ref="J296:K296"/>
    <mergeCell ref="L296:M296"/>
    <mergeCell ref="Q296:R296"/>
    <mergeCell ref="B297:C298"/>
    <mergeCell ref="D297:E297"/>
    <mergeCell ref="G297:I297"/>
    <mergeCell ref="J297:K297"/>
    <mergeCell ref="L297:M297"/>
    <mergeCell ref="N297:N298"/>
    <mergeCell ref="Q297:R297"/>
    <mergeCell ref="S297:U297"/>
    <mergeCell ref="D298:E298"/>
    <mergeCell ref="G298:I298"/>
    <mergeCell ref="J298:K298"/>
    <mergeCell ref="L298:M298"/>
    <mergeCell ref="Q298:R298"/>
    <mergeCell ref="S298:U298"/>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92:C292"/>
    <mergeCell ref="D292:E292"/>
    <mergeCell ref="G292:I292"/>
    <mergeCell ref="J292:K292"/>
    <mergeCell ref="L292:M292"/>
    <mergeCell ref="Q292:R292"/>
    <mergeCell ref="S292:U292"/>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76:C276"/>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N253:R253"/>
    <mergeCell ref="S253:U254"/>
    <mergeCell ref="B263:U263"/>
    <mergeCell ref="B264:C265"/>
    <mergeCell ref="D264:E265"/>
    <mergeCell ref="F264:F265"/>
    <mergeCell ref="G264:K264"/>
    <mergeCell ref="N264:R264"/>
    <mergeCell ref="S264:U265"/>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39:C239"/>
    <mergeCell ref="D239:E239"/>
    <mergeCell ref="J239:K239"/>
    <mergeCell ref="L239:M239"/>
    <mergeCell ref="Q239:R239"/>
    <mergeCell ref="S239:U239"/>
    <mergeCell ref="B241:E241"/>
    <mergeCell ref="J241:K241"/>
    <mergeCell ref="L241:M241"/>
    <mergeCell ref="Q241:R241"/>
    <mergeCell ref="S241:U241"/>
    <mergeCell ref="B244:C244"/>
    <mergeCell ref="D244:E244"/>
    <mergeCell ref="S244:U244"/>
    <mergeCell ref="B247:E247"/>
    <mergeCell ref="B248:E248"/>
    <mergeCell ref="B252:U25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D200:E201"/>
    <mergeCell ref="F200:F201"/>
    <mergeCell ref="G200:K200"/>
    <mergeCell ref="N200:R200"/>
    <mergeCell ref="S200:U201"/>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73:C173"/>
    <mergeCell ref="D173:E173"/>
    <mergeCell ref="G173:I173"/>
    <mergeCell ref="J173:K173"/>
    <mergeCell ref="L173:M173"/>
    <mergeCell ref="Q173:R173"/>
    <mergeCell ref="S173:U173"/>
    <mergeCell ref="B174:C174"/>
    <mergeCell ref="D174:E174"/>
    <mergeCell ref="G174:I174"/>
    <mergeCell ref="J174:K174"/>
    <mergeCell ref="Q174:R174"/>
    <mergeCell ref="S174:U174"/>
    <mergeCell ref="B175:C175"/>
    <mergeCell ref="D175:E175"/>
    <mergeCell ref="S175:U175"/>
    <mergeCell ref="B179:U179"/>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B266:C266"/>
    <mergeCell ref="D266:E266"/>
    <mergeCell ref="G266:I266"/>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G265:I265"/>
    <mergeCell ref="J265:K265"/>
    <mergeCell ref="L265:M265"/>
    <mergeCell ref="Q265:R265"/>
    <mergeCell ref="D269:E269"/>
    <mergeCell ref="G269:I269"/>
    <mergeCell ref="J269:K269"/>
    <mergeCell ref="L264:M264"/>
    <mergeCell ref="L269:M269"/>
    <mergeCell ref="S269:U269"/>
    <mergeCell ref="B255:C255"/>
    <mergeCell ref="D255:E255"/>
    <mergeCell ref="G255:I255"/>
    <mergeCell ref="J255:K255"/>
    <mergeCell ref="L255:M255"/>
    <mergeCell ref="Q255:R255"/>
    <mergeCell ref="S255:U255"/>
    <mergeCell ref="G254:I254"/>
    <mergeCell ref="J254:K254"/>
    <mergeCell ref="L254:M254"/>
    <mergeCell ref="Q254:R254"/>
    <mergeCell ref="L253:M253"/>
    <mergeCell ref="B253:C254"/>
    <mergeCell ref="D253:E254"/>
    <mergeCell ref="F253:F254"/>
    <mergeCell ref="G253:K253"/>
    <mergeCell ref="S248:U248"/>
    <mergeCell ref="J248:K248"/>
    <mergeCell ref="L248:M248"/>
    <mergeCell ref="Q248:R248"/>
    <mergeCell ref="S246:U246"/>
    <mergeCell ref="J247:K247"/>
    <mergeCell ref="L247:M247"/>
    <mergeCell ref="Q247:R247"/>
    <mergeCell ref="S247:U247"/>
    <mergeCell ref="B246:C246"/>
    <mergeCell ref="D246:E246"/>
    <mergeCell ref="J246:K246"/>
    <mergeCell ref="L246:M246"/>
    <mergeCell ref="Q246:R246"/>
    <mergeCell ref="B245:C245"/>
    <mergeCell ref="D245:E245"/>
    <mergeCell ref="J245:K245"/>
    <mergeCell ref="L245:M245"/>
    <mergeCell ref="Q245:R245"/>
    <mergeCell ref="S245:U245"/>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B227:C227"/>
    <mergeCell ref="D227:E227"/>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B202:C202"/>
    <mergeCell ref="D202:E202"/>
    <mergeCell ref="J202:K202"/>
    <mergeCell ref="L202:M202"/>
    <mergeCell ref="Q202:R202"/>
    <mergeCell ref="S202:U202"/>
    <mergeCell ref="G201:I201"/>
    <mergeCell ref="J201:K201"/>
    <mergeCell ref="L201:M201"/>
    <mergeCell ref="Q201:R201"/>
    <mergeCell ref="V199:W199"/>
    <mergeCell ref="X199:Z199"/>
    <mergeCell ref="L200:M200"/>
    <mergeCell ref="B199:U199"/>
    <mergeCell ref="B200:C201"/>
    <mergeCell ref="L194:M194"/>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G180:K180"/>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J150:K150"/>
    <mergeCell ref="L150:M150"/>
    <mergeCell ref="Q150:R150"/>
    <mergeCell ref="B149:C150"/>
    <mergeCell ref="D149:E150"/>
    <mergeCell ref="F149:F150"/>
    <mergeCell ref="G149:K149"/>
    <mergeCell ref="N149:R149"/>
    <mergeCell ref="S149:U150"/>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G150:I150"/>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45:R245" r:id="rId1" display="..\..\Varios\2019-10-07 Cálculos incumplimiento fondeo Ambiental.xlsx" xr:uid="{BE93FD61-FEB4-4298-A83E-7BCAB6DBABD8}"/>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02DBC2-DD19-452E-9D45-E3A6C4152234}">
  <dimension ref="B1:M37"/>
  <sheetViews>
    <sheetView zoomScale="85" zoomScaleNormal="85" workbookViewId="0">
      <selection activeCell="H41" sqref="H41"/>
    </sheetView>
  </sheetViews>
  <sheetFormatPr baseColWidth="10" defaultColWidth="11.5703125" defaultRowHeight="15" x14ac:dyDescent="0.25"/>
  <cols>
    <col min="1" max="7" width="11.5703125" style="129"/>
    <col min="8" max="8" width="5.5703125" style="129" customWidth="1"/>
    <col min="9" max="9" width="19.7109375" style="129" customWidth="1"/>
    <col min="10" max="11" width="11.5703125" style="129"/>
    <col min="12" max="12" width="19.28515625" style="129" customWidth="1"/>
    <col min="13" max="16384" width="11.5703125" style="129"/>
  </cols>
  <sheetData>
    <row r="1" spans="2:13" ht="15" customHeight="1" x14ac:dyDescent="0.25">
      <c r="B1" s="911" t="s">
        <v>386</v>
      </c>
      <c r="C1" s="912"/>
      <c r="D1" s="912"/>
      <c r="E1" s="912"/>
      <c r="F1" s="912"/>
      <c r="G1" s="912"/>
      <c r="H1" s="912"/>
      <c r="I1" s="912"/>
      <c r="J1" s="912"/>
      <c r="K1" s="912"/>
      <c r="L1" s="913"/>
    </row>
    <row r="2" spans="2:13" ht="15" customHeight="1" x14ac:dyDescent="0.25">
      <c r="B2" s="914"/>
      <c r="C2" s="915"/>
      <c r="D2" s="915"/>
      <c r="E2" s="915"/>
      <c r="F2" s="915"/>
      <c r="G2" s="915"/>
      <c r="H2" s="915"/>
      <c r="I2" s="915"/>
      <c r="J2" s="915"/>
      <c r="K2" s="915"/>
      <c r="L2" s="916"/>
    </row>
    <row r="3" spans="2:13" ht="51.75" customHeight="1" x14ac:dyDescent="0.25">
      <c r="B3" s="917" t="s">
        <v>434</v>
      </c>
      <c r="C3" s="918"/>
      <c r="D3" s="918"/>
      <c r="E3" s="919"/>
      <c r="F3" s="157">
        <v>44013</v>
      </c>
      <c r="G3" s="917" t="s">
        <v>435</v>
      </c>
      <c r="H3" s="918"/>
      <c r="I3" s="919"/>
      <c r="J3" s="920">
        <v>44020</v>
      </c>
      <c r="K3" s="921"/>
      <c r="L3" s="922"/>
    </row>
    <row r="4" spans="2:13" ht="20.25" customHeight="1" x14ac:dyDescent="0.25">
      <c r="B4" s="923" t="s">
        <v>384</v>
      </c>
      <c r="C4" s="924"/>
      <c r="D4" s="924"/>
      <c r="E4" s="924"/>
      <c r="F4" s="924"/>
      <c r="G4" s="924"/>
      <c r="H4" s="925"/>
      <c r="I4" s="206" t="s">
        <v>701</v>
      </c>
      <c r="J4" s="206" t="s">
        <v>2</v>
      </c>
      <c r="K4" s="929" t="s">
        <v>0</v>
      </c>
      <c r="L4" s="930"/>
    </row>
    <row r="5" spans="2:13" ht="18.75" customHeight="1" x14ac:dyDescent="0.25">
      <c r="B5" s="926"/>
      <c r="C5" s="927"/>
      <c r="D5" s="927"/>
      <c r="E5" s="927"/>
      <c r="F5" s="927"/>
      <c r="G5" s="927"/>
      <c r="H5" s="928"/>
      <c r="I5" s="207" t="s">
        <v>702</v>
      </c>
      <c r="J5" s="206">
        <v>2</v>
      </c>
      <c r="K5" s="929" t="s">
        <v>436</v>
      </c>
      <c r="L5" s="930"/>
    </row>
    <row r="6" spans="2:13" ht="24" customHeight="1" x14ac:dyDescent="0.25">
      <c r="B6" s="943" t="s">
        <v>643</v>
      </c>
      <c r="C6" s="944"/>
      <c r="D6" s="944"/>
      <c r="E6" s="944"/>
      <c r="F6" s="944"/>
      <c r="G6" s="945"/>
      <c r="H6" s="943" t="s">
        <v>644</v>
      </c>
      <c r="I6" s="944"/>
      <c r="J6" s="944"/>
      <c r="K6" s="944"/>
      <c r="L6" s="945"/>
    </row>
    <row r="7" spans="2:13" x14ac:dyDescent="0.25">
      <c r="B7" s="943"/>
      <c r="C7" s="944"/>
      <c r="D7" s="944"/>
      <c r="E7" s="944"/>
      <c r="F7" s="944"/>
      <c r="G7" s="945"/>
      <c r="H7" s="943"/>
      <c r="I7" s="944"/>
      <c r="J7" s="944"/>
      <c r="K7" s="944"/>
      <c r="L7" s="945"/>
    </row>
    <row r="8" spans="2:13" x14ac:dyDescent="0.25">
      <c r="B8" s="943"/>
      <c r="C8" s="944"/>
      <c r="D8" s="944"/>
      <c r="E8" s="944"/>
      <c r="F8" s="944"/>
      <c r="G8" s="945"/>
      <c r="H8" s="943"/>
      <c r="I8" s="944"/>
      <c r="J8" s="944"/>
      <c r="K8" s="944"/>
      <c r="L8" s="945"/>
    </row>
    <row r="9" spans="2:13" ht="15" customHeight="1" x14ac:dyDescent="0.25">
      <c r="B9" s="943"/>
      <c r="C9" s="944"/>
      <c r="D9" s="944"/>
      <c r="E9" s="944"/>
      <c r="F9" s="944"/>
      <c r="G9" s="945"/>
      <c r="H9" s="943"/>
      <c r="I9" s="944"/>
      <c r="J9" s="944"/>
      <c r="K9" s="944"/>
      <c r="L9" s="945"/>
    </row>
    <row r="10" spans="2:13" ht="15" customHeight="1" x14ac:dyDescent="0.25">
      <c r="B10" s="943"/>
      <c r="C10" s="944"/>
      <c r="D10" s="944"/>
      <c r="E10" s="944"/>
      <c r="F10" s="944"/>
      <c r="G10" s="945"/>
      <c r="H10" s="943"/>
      <c r="I10" s="944"/>
      <c r="J10" s="944"/>
      <c r="K10" s="944"/>
      <c r="L10" s="945"/>
    </row>
    <row r="11" spans="2:13" ht="15" customHeight="1" x14ac:dyDescent="0.25">
      <c r="B11" s="943"/>
      <c r="C11" s="944"/>
      <c r="D11" s="944"/>
      <c r="E11" s="944"/>
      <c r="F11" s="944"/>
      <c r="G11" s="945"/>
      <c r="H11" s="943"/>
      <c r="I11" s="944"/>
      <c r="J11" s="944"/>
      <c r="K11" s="944"/>
      <c r="L11" s="945"/>
    </row>
    <row r="12" spans="2:13" ht="15" customHeight="1" x14ac:dyDescent="0.25">
      <c r="B12" s="943"/>
      <c r="C12" s="944"/>
      <c r="D12" s="944"/>
      <c r="E12" s="944"/>
      <c r="F12" s="944"/>
      <c r="G12" s="945"/>
      <c r="H12" s="943"/>
      <c r="I12" s="944"/>
      <c r="J12" s="944"/>
      <c r="K12" s="944"/>
      <c r="L12" s="945"/>
      <c r="M12" s="129" t="s">
        <v>761</v>
      </c>
    </row>
    <row r="13" spans="2:13" ht="15" customHeight="1" x14ac:dyDescent="0.25">
      <c r="B13" s="943"/>
      <c r="C13" s="944"/>
      <c r="D13" s="944"/>
      <c r="E13" s="944"/>
      <c r="F13" s="944"/>
      <c r="G13" s="945"/>
      <c r="H13" s="943"/>
      <c r="I13" s="944"/>
      <c r="J13" s="944"/>
      <c r="K13" s="944"/>
      <c r="L13" s="945"/>
    </row>
    <row r="14" spans="2:13" ht="15" customHeight="1" x14ac:dyDescent="0.25">
      <c r="B14" s="943"/>
      <c r="C14" s="944"/>
      <c r="D14" s="944"/>
      <c r="E14" s="944"/>
      <c r="F14" s="944"/>
      <c r="G14" s="945"/>
      <c r="H14" s="943"/>
      <c r="I14" s="944"/>
      <c r="J14" s="944"/>
      <c r="K14" s="944"/>
      <c r="L14" s="945"/>
    </row>
    <row r="15" spans="2:13" ht="15" customHeight="1" x14ac:dyDescent="0.25">
      <c r="B15" s="943"/>
      <c r="C15" s="944"/>
      <c r="D15" s="944"/>
      <c r="E15" s="944"/>
      <c r="F15" s="944"/>
      <c r="G15" s="945"/>
      <c r="H15" s="943"/>
      <c r="I15" s="944"/>
      <c r="J15" s="944"/>
      <c r="K15" s="944"/>
      <c r="L15" s="945"/>
    </row>
    <row r="16" spans="2:13" ht="15" customHeight="1" x14ac:dyDescent="0.25">
      <c r="B16" s="943"/>
      <c r="C16" s="944"/>
      <c r="D16" s="944"/>
      <c r="E16" s="944"/>
      <c r="F16" s="944"/>
      <c r="G16" s="945"/>
      <c r="H16" s="943"/>
      <c r="I16" s="944"/>
      <c r="J16" s="944"/>
      <c r="K16" s="944"/>
      <c r="L16" s="945"/>
    </row>
    <row r="17" spans="2:12" ht="15" customHeight="1" x14ac:dyDescent="0.25">
      <c r="B17" s="943"/>
      <c r="C17" s="944"/>
      <c r="D17" s="944"/>
      <c r="E17" s="944"/>
      <c r="F17" s="944"/>
      <c r="G17" s="945"/>
      <c r="H17" s="943"/>
      <c r="I17" s="944"/>
      <c r="J17" s="944"/>
      <c r="K17" s="944"/>
      <c r="L17" s="945"/>
    </row>
    <row r="18" spans="2:12" ht="15" customHeight="1" x14ac:dyDescent="0.25">
      <c r="B18" s="943"/>
      <c r="C18" s="944"/>
      <c r="D18" s="944"/>
      <c r="E18" s="944"/>
      <c r="F18" s="944"/>
      <c r="G18" s="945"/>
      <c r="H18" s="943"/>
      <c r="I18" s="944"/>
      <c r="J18" s="944"/>
      <c r="K18" s="944"/>
      <c r="L18" s="945"/>
    </row>
    <row r="19" spans="2:12" ht="15" customHeight="1" thickBot="1" x14ac:dyDescent="0.3">
      <c r="B19" s="943"/>
      <c r="C19" s="944"/>
      <c r="D19" s="944"/>
      <c r="E19" s="944"/>
      <c r="F19" s="944"/>
      <c r="G19" s="945"/>
      <c r="H19" s="943"/>
      <c r="I19" s="944"/>
      <c r="J19" s="944"/>
      <c r="K19" s="944"/>
      <c r="L19" s="945"/>
    </row>
    <row r="20" spans="2:12" ht="15" customHeight="1" x14ac:dyDescent="0.25">
      <c r="B20" s="931" t="s">
        <v>860</v>
      </c>
      <c r="C20" s="932"/>
      <c r="D20" s="932"/>
      <c r="E20" s="932"/>
      <c r="F20" s="932"/>
      <c r="G20" s="933"/>
      <c r="H20" s="937" t="s">
        <v>861</v>
      </c>
      <c r="I20" s="938"/>
      <c r="J20" s="938"/>
      <c r="K20" s="938"/>
      <c r="L20" s="939"/>
    </row>
    <row r="21" spans="2:12" ht="15" customHeight="1" thickBot="1" x14ac:dyDescent="0.3">
      <c r="B21" s="934"/>
      <c r="C21" s="935"/>
      <c r="D21" s="935"/>
      <c r="E21" s="935"/>
      <c r="F21" s="935"/>
      <c r="G21" s="936"/>
      <c r="H21" s="940"/>
      <c r="I21" s="941"/>
      <c r="J21" s="941"/>
      <c r="K21" s="941"/>
      <c r="L21" s="942"/>
    </row>
    <row r="22" spans="2:12" ht="15" customHeight="1" x14ac:dyDescent="0.25">
      <c r="B22" s="946" t="s">
        <v>719</v>
      </c>
      <c r="C22" s="947"/>
      <c r="D22" s="947"/>
      <c r="E22" s="947"/>
      <c r="F22" s="947"/>
      <c r="G22" s="948"/>
      <c r="H22" s="946" t="s">
        <v>720</v>
      </c>
      <c r="I22" s="947"/>
      <c r="J22" s="947"/>
      <c r="K22" s="947"/>
      <c r="L22" s="948"/>
    </row>
    <row r="23" spans="2:12" ht="15" customHeight="1" x14ac:dyDescent="0.25">
      <c r="B23" s="943"/>
      <c r="C23" s="944"/>
      <c r="D23" s="944"/>
      <c r="E23" s="944"/>
      <c r="F23" s="944"/>
      <c r="G23" s="945"/>
      <c r="H23" s="943"/>
      <c r="I23" s="944"/>
      <c r="J23" s="944"/>
      <c r="K23" s="944"/>
      <c r="L23" s="945"/>
    </row>
    <row r="24" spans="2:12" x14ac:dyDescent="0.25">
      <c r="B24" s="943"/>
      <c r="C24" s="944"/>
      <c r="D24" s="944"/>
      <c r="E24" s="944"/>
      <c r="F24" s="944"/>
      <c r="G24" s="945"/>
      <c r="H24" s="943"/>
      <c r="I24" s="944"/>
      <c r="J24" s="944"/>
      <c r="K24" s="944"/>
      <c r="L24" s="945"/>
    </row>
    <row r="25" spans="2:12" ht="15" customHeight="1" x14ac:dyDescent="0.25">
      <c r="B25" s="943"/>
      <c r="C25" s="944"/>
      <c r="D25" s="944"/>
      <c r="E25" s="944"/>
      <c r="F25" s="944"/>
      <c r="G25" s="945"/>
      <c r="H25" s="943"/>
      <c r="I25" s="944"/>
      <c r="J25" s="944"/>
      <c r="K25" s="944"/>
      <c r="L25" s="945"/>
    </row>
    <row r="26" spans="2:12" ht="15" customHeight="1" x14ac:dyDescent="0.25">
      <c r="B26" s="943"/>
      <c r="C26" s="944"/>
      <c r="D26" s="944"/>
      <c r="E26" s="944"/>
      <c r="F26" s="944"/>
      <c r="G26" s="945"/>
      <c r="H26" s="943"/>
      <c r="I26" s="944"/>
      <c r="J26" s="944"/>
      <c r="K26" s="944"/>
      <c r="L26" s="945"/>
    </row>
    <row r="27" spans="2:12" ht="15" customHeight="1" x14ac:dyDescent="0.25">
      <c r="B27" s="943"/>
      <c r="C27" s="944"/>
      <c r="D27" s="944"/>
      <c r="E27" s="944"/>
      <c r="F27" s="944"/>
      <c r="G27" s="945"/>
      <c r="H27" s="943"/>
      <c r="I27" s="944"/>
      <c r="J27" s="944"/>
      <c r="K27" s="944"/>
      <c r="L27" s="945"/>
    </row>
    <row r="28" spans="2:12" ht="15" customHeight="1" x14ac:dyDescent="0.25">
      <c r="B28" s="943"/>
      <c r="C28" s="944"/>
      <c r="D28" s="944"/>
      <c r="E28" s="944"/>
      <c r="F28" s="944"/>
      <c r="G28" s="945"/>
      <c r="H28" s="943"/>
      <c r="I28" s="944"/>
      <c r="J28" s="944"/>
      <c r="K28" s="944"/>
      <c r="L28" s="945"/>
    </row>
    <row r="29" spans="2:12" ht="15" customHeight="1" x14ac:dyDescent="0.25">
      <c r="B29" s="943"/>
      <c r="C29" s="944"/>
      <c r="D29" s="944"/>
      <c r="E29" s="944"/>
      <c r="F29" s="944"/>
      <c r="G29" s="945"/>
      <c r="H29" s="943"/>
      <c r="I29" s="944"/>
      <c r="J29" s="944"/>
      <c r="K29" s="944"/>
      <c r="L29" s="945"/>
    </row>
    <row r="30" spans="2:12" ht="15" customHeight="1" x14ac:dyDescent="0.25">
      <c r="B30" s="943"/>
      <c r="C30" s="944"/>
      <c r="D30" s="944"/>
      <c r="E30" s="944"/>
      <c r="F30" s="944"/>
      <c r="G30" s="945"/>
      <c r="H30" s="943"/>
      <c r="I30" s="944"/>
      <c r="J30" s="944"/>
      <c r="K30" s="944"/>
      <c r="L30" s="945"/>
    </row>
    <row r="31" spans="2:12" ht="15" customHeight="1" x14ac:dyDescent="0.25">
      <c r="B31" s="943"/>
      <c r="C31" s="944"/>
      <c r="D31" s="944"/>
      <c r="E31" s="944"/>
      <c r="F31" s="944"/>
      <c r="G31" s="945"/>
      <c r="H31" s="943"/>
      <c r="I31" s="944"/>
      <c r="J31" s="944"/>
      <c r="K31" s="944"/>
      <c r="L31" s="945"/>
    </row>
    <row r="32" spans="2:12" ht="15" customHeight="1" x14ac:dyDescent="0.25">
      <c r="B32" s="943"/>
      <c r="C32" s="944"/>
      <c r="D32" s="944"/>
      <c r="E32" s="944"/>
      <c r="F32" s="944"/>
      <c r="G32" s="945"/>
      <c r="H32" s="943"/>
      <c r="I32" s="944"/>
      <c r="J32" s="944"/>
      <c r="K32" s="944"/>
      <c r="L32" s="945"/>
    </row>
    <row r="33" spans="2:12" ht="15" customHeight="1" x14ac:dyDescent="0.25">
      <c r="B33" s="943"/>
      <c r="C33" s="944"/>
      <c r="D33" s="944"/>
      <c r="E33" s="944"/>
      <c r="F33" s="944"/>
      <c r="G33" s="945"/>
      <c r="H33" s="943"/>
      <c r="I33" s="944"/>
      <c r="J33" s="944"/>
      <c r="K33" s="944"/>
      <c r="L33" s="945"/>
    </row>
    <row r="34" spans="2:12" ht="15" customHeight="1" x14ac:dyDescent="0.25">
      <c r="B34" s="943"/>
      <c r="C34" s="944"/>
      <c r="D34" s="944"/>
      <c r="E34" s="944"/>
      <c r="F34" s="944"/>
      <c r="G34" s="945"/>
      <c r="H34" s="943"/>
      <c r="I34" s="944"/>
      <c r="J34" s="944"/>
      <c r="K34" s="944"/>
      <c r="L34" s="945"/>
    </row>
    <row r="35" spans="2:12" ht="41.25" customHeight="1" thickBot="1" x14ac:dyDescent="0.3">
      <c r="B35" s="943"/>
      <c r="C35" s="944"/>
      <c r="D35" s="944"/>
      <c r="E35" s="944"/>
      <c r="F35" s="944"/>
      <c r="G35" s="945"/>
      <c r="H35" s="943"/>
      <c r="I35" s="944"/>
      <c r="J35" s="944"/>
      <c r="K35" s="944"/>
      <c r="L35" s="945"/>
    </row>
    <row r="36" spans="2:12" ht="33.75" customHeight="1" x14ac:dyDescent="0.25">
      <c r="B36" s="931" t="s">
        <v>1058</v>
      </c>
      <c r="C36" s="932"/>
      <c r="D36" s="932"/>
      <c r="E36" s="932"/>
      <c r="F36" s="932"/>
      <c r="G36" s="933"/>
      <c r="H36" s="937" t="s">
        <v>1059</v>
      </c>
      <c r="I36" s="938"/>
      <c r="J36" s="938"/>
      <c r="K36" s="938"/>
      <c r="L36" s="939"/>
    </row>
    <row r="37" spans="2:12" ht="15" customHeight="1" thickBot="1" x14ac:dyDescent="0.3">
      <c r="B37" s="934"/>
      <c r="C37" s="935"/>
      <c r="D37" s="935"/>
      <c r="E37" s="935"/>
      <c r="F37" s="935"/>
      <c r="G37" s="936"/>
      <c r="H37" s="940"/>
      <c r="I37" s="941"/>
      <c r="J37" s="941"/>
      <c r="K37" s="941"/>
      <c r="L37" s="942"/>
    </row>
  </sheetData>
  <mergeCells count="15">
    <mergeCell ref="B36:G37"/>
    <mergeCell ref="H36:L37"/>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N82" sqref="N82"/>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3" style="130" customWidth="1"/>
    <col min="11" max="11" width="13.42578125" style="130" customWidth="1"/>
    <col min="12" max="12" width="9.5703125" style="130" customWidth="1"/>
    <col min="13" max="13" width="11.42578125" style="130" hidden="1" customWidth="1"/>
    <col min="14" max="16384" width="11.42578125" style="130"/>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57">
        <v>43936</v>
      </c>
      <c r="G3" s="917" t="s">
        <v>435</v>
      </c>
      <c r="H3" s="918"/>
      <c r="I3" s="919"/>
      <c r="J3" s="981">
        <v>43942</v>
      </c>
      <c r="K3" s="918"/>
      <c r="L3" s="919"/>
    </row>
    <row r="4" spans="2:12" ht="24.95" customHeight="1" x14ac:dyDescent="0.25">
      <c r="B4" s="923" t="s">
        <v>384</v>
      </c>
      <c r="C4" s="924"/>
      <c r="D4" s="924"/>
      <c r="E4" s="924"/>
      <c r="F4" s="924"/>
      <c r="G4" s="924"/>
      <c r="H4" s="925"/>
      <c r="I4" s="159" t="s">
        <v>701</v>
      </c>
      <c r="J4" s="159" t="s">
        <v>2</v>
      </c>
      <c r="K4" s="929" t="s">
        <v>0</v>
      </c>
      <c r="L4" s="930"/>
    </row>
    <row r="5" spans="2:12" ht="24.95" customHeight="1" x14ac:dyDescent="0.25">
      <c r="B5" s="926"/>
      <c r="C5" s="927"/>
      <c r="D5" s="927"/>
      <c r="E5" s="927"/>
      <c r="F5" s="927"/>
      <c r="G5" s="927"/>
      <c r="H5" s="928"/>
      <c r="I5" s="131" t="s">
        <v>702</v>
      </c>
      <c r="J5" s="159">
        <v>2</v>
      </c>
      <c r="K5" s="929" t="s">
        <v>436</v>
      </c>
      <c r="L5" s="930"/>
    </row>
    <row r="6" spans="2:12" ht="15.75" customHeight="1" x14ac:dyDescent="0.25">
      <c r="B6" s="943" t="s">
        <v>643</v>
      </c>
      <c r="C6" s="944"/>
      <c r="D6" s="944"/>
      <c r="E6" s="944"/>
      <c r="F6" s="944"/>
      <c r="G6" s="945"/>
      <c r="H6" s="943" t="s">
        <v>644</v>
      </c>
      <c r="I6" s="944"/>
      <c r="J6" s="944"/>
      <c r="K6" s="944"/>
      <c r="L6" s="945"/>
    </row>
    <row r="7" spans="2:12" x14ac:dyDescent="0.25">
      <c r="B7" s="943"/>
      <c r="C7" s="944"/>
      <c r="D7" s="944"/>
      <c r="E7" s="944"/>
      <c r="F7" s="944"/>
      <c r="G7" s="945"/>
      <c r="H7" s="943"/>
      <c r="I7" s="944"/>
      <c r="J7" s="944"/>
      <c r="K7" s="944"/>
      <c r="L7" s="945"/>
    </row>
    <row r="8" spans="2:12" x14ac:dyDescent="0.25">
      <c r="B8" s="943"/>
      <c r="C8" s="944"/>
      <c r="D8" s="944"/>
      <c r="E8" s="944"/>
      <c r="F8" s="944"/>
      <c r="G8" s="945"/>
      <c r="H8" s="943"/>
      <c r="I8" s="944"/>
      <c r="J8" s="944"/>
      <c r="K8" s="944"/>
      <c r="L8" s="945"/>
    </row>
    <row r="9" spans="2:12" x14ac:dyDescent="0.25">
      <c r="B9" s="943"/>
      <c r="C9" s="944"/>
      <c r="D9" s="944"/>
      <c r="E9" s="944"/>
      <c r="F9" s="944"/>
      <c r="G9" s="945"/>
      <c r="H9" s="943"/>
      <c r="I9" s="944"/>
      <c r="J9" s="944"/>
      <c r="K9" s="944"/>
      <c r="L9" s="945"/>
    </row>
    <row r="10" spans="2:12" x14ac:dyDescent="0.25">
      <c r="B10" s="943"/>
      <c r="C10" s="944"/>
      <c r="D10" s="944"/>
      <c r="E10" s="944"/>
      <c r="F10" s="944"/>
      <c r="G10" s="945"/>
      <c r="H10" s="943"/>
      <c r="I10" s="944"/>
      <c r="J10" s="944"/>
      <c r="K10" s="944"/>
      <c r="L10" s="945"/>
    </row>
    <row r="11" spans="2:12" x14ac:dyDescent="0.25">
      <c r="B11" s="943"/>
      <c r="C11" s="944"/>
      <c r="D11" s="944"/>
      <c r="E11" s="944"/>
      <c r="F11" s="944"/>
      <c r="G11" s="945"/>
      <c r="H11" s="943"/>
      <c r="I11" s="944"/>
      <c r="J11" s="944"/>
      <c r="K11" s="944"/>
      <c r="L11" s="945"/>
    </row>
    <row r="12" spans="2:12" x14ac:dyDescent="0.25">
      <c r="B12" s="943"/>
      <c r="C12" s="944"/>
      <c r="D12" s="944"/>
      <c r="E12" s="944"/>
      <c r="F12" s="944"/>
      <c r="G12" s="945"/>
      <c r="H12" s="943"/>
      <c r="I12" s="944"/>
      <c r="J12" s="944"/>
      <c r="K12" s="944"/>
      <c r="L12" s="945"/>
    </row>
    <row r="13" spans="2:12" x14ac:dyDescent="0.25">
      <c r="B13" s="943"/>
      <c r="C13" s="944"/>
      <c r="D13" s="944"/>
      <c r="E13" s="944"/>
      <c r="F13" s="944"/>
      <c r="G13" s="945"/>
      <c r="H13" s="943"/>
      <c r="I13" s="944"/>
      <c r="J13" s="944"/>
      <c r="K13" s="944"/>
      <c r="L13" s="945"/>
    </row>
    <row r="14" spans="2:12" x14ac:dyDescent="0.25">
      <c r="B14" s="943"/>
      <c r="C14" s="944"/>
      <c r="D14" s="944"/>
      <c r="E14" s="944"/>
      <c r="F14" s="944"/>
      <c r="G14" s="945"/>
      <c r="H14" s="943"/>
      <c r="I14" s="944"/>
      <c r="J14" s="944"/>
      <c r="K14" s="944"/>
      <c r="L14" s="945"/>
    </row>
    <row r="15" spans="2:12" x14ac:dyDescent="0.25">
      <c r="B15" s="943"/>
      <c r="C15" s="944"/>
      <c r="D15" s="944"/>
      <c r="E15" s="944"/>
      <c r="F15" s="944"/>
      <c r="G15" s="945"/>
      <c r="H15" s="943"/>
      <c r="I15" s="944"/>
      <c r="J15" s="944"/>
      <c r="K15" s="944"/>
      <c r="L15" s="945"/>
    </row>
    <row r="16" spans="2:12" x14ac:dyDescent="0.25">
      <c r="B16" s="943"/>
      <c r="C16" s="944"/>
      <c r="D16" s="944"/>
      <c r="E16" s="944"/>
      <c r="F16" s="944"/>
      <c r="G16" s="945"/>
      <c r="H16" s="943"/>
      <c r="I16" s="944"/>
      <c r="J16" s="944"/>
      <c r="K16" s="944"/>
      <c r="L16" s="945"/>
    </row>
    <row r="17" spans="2:13" x14ac:dyDescent="0.25">
      <c r="B17" s="943"/>
      <c r="C17" s="944"/>
      <c r="D17" s="944"/>
      <c r="E17" s="944"/>
      <c r="F17" s="944"/>
      <c r="G17" s="945"/>
      <c r="H17" s="943"/>
      <c r="I17" s="944"/>
      <c r="J17" s="944"/>
      <c r="K17" s="944"/>
      <c r="L17" s="945"/>
    </row>
    <row r="18" spans="2:13" x14ac:dyDescent="0.25">
      <c r="B18" s="943"/>
      <c r="C18" s="944"/>
      <c r="D18" s="944"/>
      <c r="E18" s="944"/>
      <c r="F18" s="944"/>
      <c r="G18" s="945"/>
      <c r="H18" s="943"/>
      <c r="I18" s="944"/>
      <c r="J18" s="944"/>
      <c r="K18" s="944"/>
      <c r="L18" s="945"/>
    </row>
    <row r="19" spans="2:13" ht="15.75" thickBot="1" x14ac:dyDescent="0.3">
      <c r="B19" s="943"/>
      <c r="C19" s="944"/>
      <c r="D19" s="944"/>
      <c r="E19" s="944"/>
      <c r="F19" s="944"/>
      <c r="G19" s="945"/>
      <c r="H19" s="943"/>
      <c r="I19" s="944"/>
      <c r="J19" s="944"/>
      <c r="K19" s="944"/>
      <c r="L19" s="945"/>
    </row>
    <row r="20" spans="2:13" ht="16.149999999999999" customHeight="1" x14ac:dyDescent="0.25">
      <c r="B20" s="961" t="s">
        <v>1086</v>
      </c>
      <c r="C20" s="962"/>
      <c r="D20" s="962"/>
      <c r="E20" s="962"/>
      <c r="F20" s="962"/>
      <c r="G20" s="963"/>
      <c r="H20" s="978" t="s">
        <v>1087</v>
      </c>
      <c r="I20" s="978"/>
      <c r="J20" s="978"/>
      <c r="K20" s="978"/>
      <c r="L20" s="978"/>
      <c r="M20" s="978"/>
    </row>
    <row r="21" spans="2:13" ht="18" customHeight="1" thickBot="1" x14ac:dyDescent="0.3">
      <c r="B21" s="964"/>
      <c r="C21" s="965"/>
      <c r="D21" s="965"/>
      <c r="E21" s="965"/>
      <c r="F21" s="965"/>
      <c r="G21" s="966"/>
      <c r="H21" s="978"/>
      <c r="I21" s="978"/>
      <c r="J21" s="978"/>
      <c r="K21" s="978"/>
      <c r="L21" s="978"/>
      <c r="M21" s="978"/>
    </row>
    <row r="22" spans="2:13" ht="15.75" customHeight="1" x14ac:dyDescent="0.25">
      <c r="B22" s="946" t="s">
        <v>719</v>
      </c>
      <c r="C22" s="947"/>
      <c r="D22" s="947"/>
      <c r="E22" s="947"/>
      <c r="F22" s="947"/>
      <c r="G22" s="948"/>
      <c r="H22" s="946" t="s">
        <v>720</v>
      </c>
      <c r="I22" s="947"/>
      <c r="J22" s="947"/>
      <c r="K22" s="947"/>
      <c r="L22" s="948"/>
    </row>
    <row r="23" spans="2:13" x14ac:dyDescent="0.25">
      <c r="B23" s="943"/>
      <c r="C23" s="944"/>
      <c r="D23" s="944"/>
      <c r="E23" s="944"/>
      <c r="F23" s="944"/>
      <c r="G23" s="945"/>
      <c r="H23" s="943"/>
      <c r="I23" s="944"/>
      <c r="J23" s="944"/>
      <c r="K23" s="944"/>
      <c r="L23" s="945"/>
    </row>
    <row r="24" spans="2:13" x14ac:dyDescent="0.25">
      <c r="B24" s="943"/>
      <c r="C24" s="944"/>
      <c r="D24" s="944"/>
      <c r="E24" s="944"/>
      <c r="F24" s="944"/>
      <c r="G24" s="945"/>
      <c r="H24" s="943"/>
      <c r="I24" s="944"/>
      <c r="J24" s="944"/>
      <c r="K24" s="944"/>
      <c r="L24" s="945"/>
    </row>
    <row r="25" spans="2:13" x14ac:dyDescent="0.25">
      <c r="B25" s="943"/>
      <c r="C25" s="944"/>
      <c r="D25" s="944"/>
      <c r="E25" s="944"/>
      <c r="F25" s="944"/>
      <c r="G25" s="945"/>
      <c r="H25" s="943"/>
      <c r="I25" s="944"/>
      <c r="J25" s="944"/>
      <c r="K25" s="944"/>
      <c r="L25" s="945"/>
    </row>
    <row r="26" spans="2:13" x14ac:dyDescent="0.25">
      <c r="B26" s="943"/>
      <c r="C26" s="944"/>
      <c r="D26" s="944"/>
      <c r="E26" s="944"/>
      <c r="F26" s="944"/>
      <c r="G26" s="945"/>
      <c r="H26" s="943"/>
      <c r="I26" s="944"/>
      <c r="J26" s="944"/>
      <c r="K26" s="944"/>
      <c r="L26" s="945"/>
    </row>
    <row r="27" spans="2:13" x14ac:dyDescent="0.25">
      <c r="B27" s="943"/>
      <c r="C27" s="944"/>
      <c r="D27" s="944"/>
      <c r="E27" s="944"/>
      <c r="F27" s="944"/>
      <c r="G27" s="945"/>
      <c r="H27" s="943"/>
      <c r="I27" s="944"/>
      <c r="J27" s="944"/>
      <c r="K27" s="944"/>
      <c r="L27" s="945"/>
    </row>
    <row r="28" spans="2:13" x14ac:dyDescent="0.25">
      <c r="B28" s="943"/>
      <c r="C28" s="944"/>
      <c r="D28" s="944"/>
      <c r="E28" s="944"/>
      <c r="F28" s="944"/>
      <c r="G28" s="945"/>
      <c r="H28" s="943"/>
      <c r="I28" s="944"/>
      <c r="J28" s="944"/>
      <c r="K28" s="944"/>
      <c r="L28" s="945"/>
    </row>
    <row r="29" spans="2:13" x14ac:dyDescent="0.25">
      <c r="B29" s="943"/>
      <c r="C29" s="944"/>
      <c r="D29" s="944"/>
      <c r="E29" s="944"/>
      <c r="F29" s="944"/>
      <c r="G29" s="945"/>
      <c r="H29" s="943"/>
      <c r="I29" s="944"/>
      <c r="J29" s="944"/>
      <c r="K29" s="944"/>
      <c r="L29" s="945"/>
    </row>
    <row r="30" spans="2:13" x14ac:dyDescent="0.25">
      <c r="B30" s="943"/>
      <c r="C30" s="944"/>
      <c r="D30" s="944"/>
      <c r="E30" s="944"/>
      <c r="F30" s="944"/>
      <c r="G30" s="945"/>
      <c r="H30" s="943"/>
      <c r="I30" s="944"/>
      <c r="J30" s="944"/>
      <c r="K30" s="944"/>
      <c r="L30" s="945"/>
    </row>
    <row r="31" spans="2:13" x14ac:dyDescent="0.25">
      <c r="B31" s="943"/>
      <c r="C31" s="944"/>
      <c r="D31" s="944"/>
      <c r="E31" s="944"/>
      <c r="F31" s="944"/>
      <c r="G31" s="945"/>
      <c r="H31" s="943"/>
      <c r="I31" s="944"/>
      <c r="J31" s="944"/>
      <c r="K31" s="944"/>
      <c r="L31" s="945"/>
    </row>
    <row r="32" spans="2:13" x14ac:dyDescent="0.25">
      <c r="B32" s="943"/>
      <c r="C32" s="944"/>
      <c r="D32" s="944"/>
      <c r="E32" s="944"/>
      <c r="F32" s="944"/>
      <c r="G32" s="945"/>
      <c r="H32" s="943"/>
      <c r="I32" s="944"/>
      <c r="J32" s="944"/>
      <c r="K32" s="944"/>
      <c r="L32" s="945"/>
    </row>
    <row r="33" spans="2:13" x14ac:dyDescent="0.25">
      <c r="B33" s="943"/>
      <c r="C33" s="944"/>
      <c r="D33" s="944"/>
      <c r="E33" s="944"/>
      <c r="F33" s="944"/>
      <c r="G33" s="945"/>
      <c r="H33" s="943"/>
      <c r="I33" s="944"/>
      <c r="J33" s="944"/>
      <c r="K33" s="944"/>
      <c r="L33" s="945"/>
    </row>
    <row r="34" spans="2:13" x14ac:dyDescent="0.25">
      <c r="B34" s="943"/>
      <c r="C34" s="944"/>
      <c r="D34" s="944"/>
      <c r="E34" s="944"/>
      <c r="F34" s="944"/>
      <c r="G34" s="945"/>
      <c r="H34" s="943"/>
      <c r="I34" s="944"/>
      <c r="J34" s="944"/>
      <c r="K34" s="944"/>
      <c r="L34" s="945"/>
    </row>
    <row r="35" spans="2:13" ht="15.75" thickBot="1" x14ac:dyDescent="0.3">
      <c r="B35" s="943"/>
      <c r="C35" s="944"/>
      <c r="D35" s="944"/>
      <c r="E35" s="944"/>
      <c r="F35" s="944"/>
      <c r="G35" s="945"/>
      <c r="H35" s="943"/>
      <c r="I35" s="944"/>
      <c r="J35" s="944"/>
      <c r="K35" s="944"/>
      <c r="L35" s="945"/>
    </row>
    <row r="36" spans="2:13" ht="21.6" customHeight="1" x14ac:dyDescent="0.25">
      <c r="B36" s="961" t="s">
        <v>1088</v>
      </c>
      <c r="C36" s="962"/>
      <c r="D36" s="962"/>
      <c r="E36" s="962"/>
      <c r="F36" s="962"/>
      <c r="G36" s="963"/>
      <c r="H36" s="979" t="s">
        <v>1089</v>
      </c>
      <c r="I36" s="978"/>
      <c r="J36" s="978"/>
      <c r="K36" s="978"/>
      <c r="L36" s="978"/>
      <c r="M36" s="980"/>
    </row>
    <row r="37" spans="2:13" ht="26.45" customHeight="1" thickBot="1" x14ac:dyDescent="0.3">
      <c r="B37" s="964"/>
      <c r="C37" s="965"/>
      <c r="D37" s="965"/>
      <c r="E37" s="965"/>
      <c r="F37" s="965"/>
      <c r="G37" s="966"/>
      <c r="H37" s="964"/>
      <c r="I37" s="965"/>
      <c r="J37" s="965"/>
      <c r="K37" s="965"/>
      <c r="L37" s="965"/>
      <c r="M37" s="966"/>
    </row>
    <row r="38" spans="2:13" x14ac:dyDescent="0.25">
      <c r="B38" s="946" t="s">
        <v>721</v>
      </c>
      <c r="C38" s="947"/>
      <c r="D38" s="947"/>
      <c r="E38" s="947"/>
      <c r="F38" s="947"/>
      <c r="G38" s="948"/>
      <c r="H38" s="946" t="s">
        <v>722</v>
      </c>
      <c r="I38" s="947"/>
      <c r="J38" s="947"/>
      <c r="K38" s="947"/>
      <c r="L38" s="948"/>
    </row>
    <row r="39" spans="2:13" x14ac:dyDescent="0.25">
      <c r="B39" s="943"/>
      <c r="C39" s="944"/>
      <c r="D39" s="944"/>
      <c r="E39" s="944"/>
      <c r="F39" s="944"/>
      <c r="G39" s="945"/>
      <c r="H39" s="943"/>
      <c r="I39" s="944"/>
      <c r="J39" s="944"/>
      <c r="K39" s="944"/>
      <c r="L39" s="945"/>
    </row>
    <row r="40" spans="2:13" x14ac:dyDescent="0.25">
      <c r="B40" s="943"/>
      <c r="C40" s="944"/>
      <c r="D40" s="944"/>
      <c r="E40" s="944"/>
      <c r="F40" s="944"/>
      <c r="G40" s="945"/>
      <c r="H40" s="943"/>
      <c r="I40" s="944"/>
      <c r="J40" s="944"/>
      <c r="K40" s="944"/>
      <c r="L40" s="945"/>
    </row>
    <row r="41" spans="2:13" x14ac:dyDescent="0.25">
      <c r="B41" s="943"/>
      <c r="C41" s="944"/>
      <c r="D41" s="944"/>
      <c r="E41" s="944"/>
      <c r="F41" s="944"/>
      <c r="G41" s="945"/>
      <c r="H41" s="943"/>
      <c r="I41" s="944"/>
      <c r="J41" s="944"/>
      <c r="K41" s="944"/>
      <c r="L41" s="945"/>
    </row>
    <row r="42" spans="2:13" x14ac:dyDescent="0.25">
      <c r="B42" s="943"/>
      <c r="C42" s="944"/>
      <c r="D42" s="944"/>
      <c r="E42" s="944"/>
      <c r="F42" s="944"/>
      <c r="G42" s="945"/>
      <c r="H42" s="943"/>
      <c r="I42" s="944"/>
      <c r="J42" s="944"/>
      <c r="K42" s="944"/>
      <c r="L42" s="945"/>
    </row>
    <row r="43" spans="2:13" x14ac:dyDescent="0.25">
      <c r="B43" s="943"/>
      <c r="C43" s="944"/>
      <c r="D43" s="944"/>
      <c r="E43" s="944"/>
      <c r="F43" s="944"/>
      <c r="G43" s="945"/>
      <c r="H43" s="943"/>
      <c r="I43" s="944"/>
      <c r="J43" s="944"/>
      <c r="K43" s="944"/>
      <c r="L43" s="945"/>
    </row>
    <row r="44" spans="2:13" x14ac:dyDescent="0.25">
      <c r="B44" s="943"/>
      <c r="C44" s="944"/>
      <c r="D44" s="944"/>
      <c r="E44" s="944"/>
      <c r="F44" s="944"/>
      <c r="G44" s="945"/>
      <c r="H44" s="943"/>
      <c r="I44" s="944"/>
      <c r="J44" s="944"/>
      <c r="K44" s="944"/>
      <c r="L44" s="945"/>
    </row>
    <row r="45" spans="2:13" x14ac:dyDescent="0.25">
      <c r="B45" s="943"/>
      <c r="C45" s="944"/>
      <c r="D45" s="944"/>
      <c r="E45" s="944"/>
      <c r="F45" s="944"/>
      <c r="G45" s="945"/>
      <c r="H45" s="943"/>
      <c r="I45" s="944"/>
      <c r="J45" s="944"/>
      <c r="K45" s="944"/>
      <c r="L45" s="945"/>
    </row>
    <row r="46" spans="2:13" x14ac:dyDescent="0.25">
      <c r="B46" s="943"/>
      <c r="C46" s="944"/>
      <c r="D46" s="944"/>
      <c r="E46" s="944"/>
      <c r="F46" s="944"/>
      <c r="G46" s="945"/>
      <c r="H46" s="943"/>
      <c r="I46" s="944"/>
      <c r="J46" s="944"/>
      <c r="K46" s="944"/>
      <c r="L46" s="945"/>
    </row>
    <row r="47" spans="2:13" x14ac:dyDescent="0.25">
      <c r="B47" s="943"/>
      <c r="C47" s="944"/>
      <c r="D47" s="944"/>
      <c r="E47" s="944"/>
      <c r="F47" s="944"/>
      <c r="G47" s="945"/>
      <c r="H47" s="943"/>
      <c r="I47" s="944"/>
      <c r="J47" s="944"/>
      <c r="K47" s="944"/>
      <c r="L47" s="945"/>
    </row>
    <row r="48" spans="2:13" x14ac:dyDescent="0.25">
      <c r="B48" s="943"/>
      <c r="C48" s="944"/>
      <c r="D48" s="944"/>
      <c r="E48" s="944"/>
      <c r="F48" s="944"/>
      <c r="G48" s="945"/>
      <c r="H48" s="943"/>
      <c r="I48" s="944"/>
      <c r="J48" s="944"/>
      <c r="K48" s="944"/>
      <c r="L48" s="945"/>
    </row>
    <row r="49" spans="2:13" x14ac:dyDescent="0.25">
      <c r="B49" s="943"/>
      <c r="C49" s="944"/>
      <c r="D49" s="944"/>
      <c r="E49" s="944"/>
      <c r="F49" s="944"/>
      <c r="G49" s="945"/>
      <c r="H49" s="943"/>
      <c r="I49" s="944"/>
      <c r="J49" s="944"/>
      <c r="K49" s="944"/>
      <c r="L49" s="945"/>
    </row>
    <row r="50" spans="2:13" x14ac:dyDescent="0.25">
      <c r="B50" s="943"/>
      <c r="C50" s="944"/>
      <c r="D50" s="944"/>
      <c r="E50" s="944"/>
      <c r="F50" s="944"/>
      <c r="G50" s="945"/>
      <c r="H50" s="943"/>
      <c r="I50" s="944"/>
      <c r="J50" s="944"/>
      <c r="K50" s="944"/>
      <c r="L50" s="945"/>
    </row>
    <row r="51" spans="2:13" ht="15.75" thickBot="1" x14ac:dyDescent="0.3">
      <c r="B51" s="943"/>
      <c r="C51" s="944"/>
      <c r="D51" s="944"/>
      <c r="E51" s="944"/>
      <c r="F51" s="944"/>
      <c r="G51" s="945"/>
      <c r="H51" s="943"/>
      <c r="I51" s="944"/>
      <c r="J51" s="944"/>
      <c r="K51" s="944"/>
      <c r="L51" s="945"/>
    </row>
    <row r="52" spans="2:13" ht="20.45" customHeight="1" x14ac:dyDescent="0.25">
      <c r="B52" s="961" t="s">
        <v>1089</v>
      </c>
      <c r="C52" s="962"/>
      <c r="D52" s="962"/>
      <c r="E52" s="962"/>
      <c r="F52" s="962"/>
      <c r="G52" s="963"/>
      <c r="H52" s="961" t="s">
        <v>1089</v>
      </c>
      <c r="I52" s="962"/>
      <c r="J52" s="962"/>
      <c r="K52" s="962"/>
      <c r="L52" s="962"/>
      <c r="M52" s="963"/>
    </row>
    <row r="53" spans="2:13" ht="17.45" customHeight="1" thickBot="1" x14ac:dyDescent="0.3">
      <c r="B53" s="964"/>
      <c r="C53" s="965"/>
      <c r="D53" s="965"/>
      <c r="E53" s="965"/>
      <c r="F53" s="965"/>
      <c r="G53" s="966"/>
      <c r="H53" s="964"/>
      <c r="I53" s="965"/>
      <c r="J53" s="965"/>
      <c r="K53" s="965"/>
      <c r="L53" s="965"/>
      <c r="M53" s="966"/>
    </row>
    <row r="54" spans="2:13" x14ac:dyDescent="0.25">
      <c r="B54" s="946" t="s">
        <v>721</v>
      </c>
      <c r="C54" s="947"/>
      <c r="D54" s="947"/>
      <c r="E54" s="947"/>
      <c r="F54" s="947"/>
      <c r="G54" s="948"/>
      <c r="H54" s="946" t="s">
        <v>722</v>
      </c>
      <c r="I54" s="947"/>
      <c r="J54" s="947"/>
      <c r="K54" s="947"/>
      <c r="L54" s="948"/>
    </row>
    <row r="55" spans="2:13" x14ac:dyDescent="0.25">
      <c r="B55" s="943"/>
      <c r="C55" s="944"/>
      <c r="D55" s="944"/>
      <c r="E55" s="944"/>
      <c r="F55" s="944"/>
      <c r="G55" s="945"/>
      <c r="H55" s="943"/>
      <c r="I55" s="944"/>
      <c r="J55" s="944"/>
      <c r="K55" s="944"/>
      <c r="L55" s="945"/>
    </row>
    <row r="56" spans="2:13" x14ac:dyDescent="0.25">
      <c r="B56" s="943"/>
      <c r="C56" s="944"/>
      <c r="D56" s="944"/>
      <c r="E56" s="944"/>
      <c r="F56" s="944"/>
      <c r="G56" s="945"/>
      <c r="H56" s="943"/>
      <c r="I56" s="944"/>
      <c r="J56" s="944"/>
      <c r="K56" s="944"/>
      <c r="L56" s="945"/>
    </row>
    <row r="57" spans="2:13" x14ac:dyDescent="0.25">
      <c r="B57" s="943"/>
      <c r="C57" s="944"/>
      <c r="D57" s="944"/>
      <c r="E57" s="944"/>
      <c r="F57" s="944"/>
      <c r="G57" s="945"/>
      <c r="H57" s="943"/>
      <c r="I57" s="944"/>
      <c r="J57" s="944"/>
      <c r="K57" s="944"/>
      <c r="L57" s="945"/>
    </row>
    <row r="58" spans="2:13" x14ac:dyDescent="0.25">
      <c r="B58" s="943"/>
      <c r="C58" s="944"/>
      <c r="D58" s="944"/>
      <c r="E58" s="944"/>
      <c r="F58" s="944"/>
      <c r="G58" s="945"/>
      <c r="H58" s="943"/>
      <c r="I58" s="944"/>
      <c r="J58" s="944"/>
      <c r="K58" s="944"/>
      <c r="L58" s="945"/>
    </row>
    <row r="59" spans="2:13" x14ac:dyDescent="0.25">
      <c r="B59" s="943"/>
      <c r="C59" s="944"/>
      <c r="D59" s="944"/>
      <c r="E59" s="944"/>
      <c r="F59" s="944"/>
      <c r="G59" s="945"/>
      <c r="H59" s="943"/>
      <c r="I59" s="944"/>
      <c r="J59" s="944"/>
      <c r="K59" s="944"/>
      <c r="L59" s="945"/>
    </row>
    <row r="60" spans="2:13" x14ac:dyDescent="0.25">
      <c r="B60" s="943"/>
      <c r="C60" s="944"/>
      <c r="D60" s="944"/>
      <c r="E60" s="944"/>
      <c r="F60" s="944"/>
      <c r="G60" s="945"/>
      <c r="H60" s="943"/>
      <c r="I60" s="944"/>
      <c r="J60" s="944"/>
      <c r="K60" s="944"/>
      <c r="L60" s="945"/>
    </row>
    <row r="61" spans="2:13" x14ac:dyDescent="0.25">
      <c r="B61" s="943"/>
      <c r="C61" s="944"/>
      <c r="D61" s="944"/>
      <c r="E61" s="944"/>
      <c r="F61" s="944"/>
      <c r="G61" s="945"/>
      <c r="H61" s="943"/>
      <c r="I61" s="944"/>
      <c r="J61" s="944"/>
      <c r="K61" s="944"/>
      <c r="L61" s="945"/>
    </row>
    <row r="62" spans="2:13" x14ac:dyDescent="0.25">
      <c r="B62" s="943"/>
      <c r="C62" s="944"/>
      <c r="D62" s="944"/>
      <c r="E62" s="944"/>
      <c r="F62" s="944"/>
      <c r="G62" s="945"/>
      <c r="H62" s="943"/>
      <c r="I62" s="944"/>
      <c r="J62" s="944"/>
      <c r="K62" s="944"/>
      <c r="L62" s="945"/>
    </row>
    <row r="63" spans="2:13" x14ac:dyDescent="0.25">
      <c r="B63" s="943"/>
      <c r="C63" s="944"/>
      <c r="D63" s="944"/>
      <c r="E63" s="944"/>
      <c r="F63" s="944"/>
      <c r="G63" s="945"/>
      <c r="H63" s="943"/>
      <c r="I63" s="944"/>
      <c r="J63" s="944"/>
      <c r="K63" s="944"/>
      <c r="L63" s="945"/>
    </row>
    <row r="64" spans="2:13" x14ac:dyDescent="0.25">
      <c r="B64" s="943"/>
      <c r="C64" s="944"/>
      <c r="D64" s="944"/>
      <c r="E64" s="944"/>
      <c r="F64" s="944"/>
      <c r="G64" s="945"/>
      <c r="H64" s="943"/>
      <c r="I64" s="944"/>
      <c r="J64" s="944"/>
      <c r="K64" s="944"/>
      <c r="L64" s="945"/>
    </row>
    <row r="65" spans="2:13" x14ac:dyDescent="0.25">
      <c r="B65" s="943"/>
      <c r="C65" s="944"/>
      <c r="D65" s="944"/>
      <c r="E65" s="944"/>
      <c r="F65" s="944"/>
      <c r="G65" s="945"/>
      <c r="H65" s="943"/>
      <c r="I65" s="944"/>
      <c r="J65" s="944"/>
      <c r="K65" s="944"/>
      <c r="L65" s="945"/>
    </row>
    <row r="66" spans="2:13" x14ac:dyDescent="0.25">
      <c r="B66" s="943"/>
      <c r="C66" s="944"/>
      <c r="D66" s="944"/>
      <c r="E66" s="944"/>
      <c r="F66" s="944"/>
      <c r="G66" s="945"/>
      <c r="H66" s="943"/>
      <c r="I66" s="944"/>
      <c r="J66" s="944"/>
      <c r="K66" s="944"/>
      <c r="L66" s="945"/>
    </row>
    <row r="67" spans="2:13" ht="15.75" thickBot="1" x14ac:dyDescent="0.3">
      <c r="B67" s="943"/>
      <c r="C67" s="944"/>
      <c r="D67" s="944"/>
      <c r="E67" s="944"/>
      <c r="F67" s="944"/>
      <c r="G67" s="945"/>
      <c r="H67" s="943"/>
      <c r="I67" s="944"/>
      <c r="J67" s="944"/>
      <c r="K67" s="944"/>
      <c r="L67" s="945"/>
    </row>
    <row r="68" spans="2:13" ht="17.45" customHeight="1" x14ac:dyDescent="0.25">
      <c r="B68" s="961" t="s">
        <v>1092</v>
      </c>
      <c r="C68" s="962"/>
      <c r="D68" s="962"/>
      <c r="E68" s="962"/>
      <c r="F68" s="962"/>
      <c r="G68" s="963"/>
      <c r="H68" s="961" t="s">
        <v>1093</v>
      </c>
      <c r="I68" s="962"/>
      <c r="J68" s="962"/>
      <c r="K68" s="962"/>
      <c r="L68" s="962"/>
      <c r="M68" s="963"/>
    </row>
    <row r="69" spans="2:13" ht="28.9" customHeight="1" thickBot="1" x14ac:dyDescent="0.3">
      <c r="B69" s="964"/>
      <c r="C69" s="965"/>
      <c r="D69" s="965"/>
      <c r="E69" s="965"/>
      <c r="F69" s="965"/>
      <c r="G69" s="966"/>
      <c r="H69" s="964"/>
      <c r="I69" s="965"/>
      <c r="J69" s="965"/>
      <c r="K69" s="965"/>
      <c r="L69" s="965"/>
      <c r="M69" s="966"/>
    </row>
    <row r="70" spans="2:13" x14ac:dyDescent="0.25">
      <c r="B70" s="946" t="s">
        <v>721</v>
      </c>
      <c r="C70" s="947"/>
      <c r="D70" s="947"/>
      <c r="E70" s="947"/>
      <c r="F70" s="947"/>
      <c r="G70" s="948"/>
      <c r="H70" s="946" t="s">
        <v>722</v>
      </c>
      <c r="I70" s="947"/>
      <c r="J70" s="947"/>
      <c r="K70" s="947"/>
      <c r="L70" s="948"/>
    </row>
    <row r="71" spans="2:13" x14ac:dyDescent="0.25">
      <c r="B71" s="943"/>
      <c r="C71" s="944"/>
      <c r="D71" s="944"/>
      <c r="E71" s="944"/>
      <c r="F71" s="944"/>
      <c r="G71" s="945"/>
      <c r="H71" s="943"/>
      <c r="I71" s="944"/>
      <c r="J71" s="944"/>
      <c r="K71" s="944"/>
      <c r="L71" s="945"/>
    </row>
    <row r="72" spans="2:13" x14ac:dyDescent="0.25">
      <c r="B72" s="943"/>
      <c r="C72" s="944"/>
      <c r="D72" s="944"/>
      <c r="E72" s="944"/>
      <c r="F72" s="944"/>
      <c r="G72" s="945"/>
      <c r="H72" s="943"/>
      <c r="I72" s="944"/>
      <c r="J72" s="944"/>
      <c r="K72" s="944"/>
      <c r="L72" s="945"/>
    </row>
    <row r="73" spans="2:13" x14ac:dyDescent="0.25">
      <c r="B73" s="943"/>
      <c r="C73" s="944"/>
      <c r="D73" s="944"/>
      <c r="E73" s="944"/>
      <c r="F73" s="944"/>
      <c r="G73" s="945"/>
      <c r="H73" s="943"/>
      <c r="I73" s="944"/>
      <c r="J73" s="944"/>
      <c r="K73" s="944"/>
      <c r="L73" s="945"/>
    </row>
    <row r="74" spans="2:13" x14ac:dyDescent="0.25">
      <c r="B74" s="943"/>
      <c r="C74" s="944"/>
      <c r="D74" s="944"/>
      <c r="E74" s="944"/>
      <c r="F74" s="944"/>
      <c r="G74" s="945"/>
      <c r="H74" s="943"/>
      <c r="I74" s="944"/>
      <c r="J74" s="944"/>
      <c r="K74" s="944"/>
      <c r="L74" s="945"/>
    </row>
    <row r="75" spans="2:13" x14ac:dyDescent="0.25">
      <c r="B75" s="943"/>
      <c r="C75" s="944"/>
      <c r="D75" s="944"/>
      <c r="E75" s="944"/>
      <c r="F75" s="944"/>
      <c r="G75" s="945"/>
      <c r="H75" s="943"/>
      <c r="I75" s="944"/>
      <c r="J75" s="944"/>
      <c r="K75" s="944"/>
      <c r="L75" s="945"/>
    </row>
    <row r="76" spans="2:13" x14ac:dyDescent="0.25">
      <c r="B76" s="943"/>
      <c r="C76" s="944"/>
      <c r="D76" s="944"/>
      <c r="E76" s="944"/>
      <c r="F76" s="944"/>
      <c r="G76" s="945"/>
      <c r="H76" s="943"/>
      <c r="I76" s="944"/>
      <c r="J76" s="944"/>
      <c r="K76" s="944"/>
      <c r="L76" s="945"/>
    </row>
    <row r="77" spans="2:13" x14ac:dyDescent="0.25">
      <c r="B77" s="943"/>
      <c r="C77" s="944"/>
      <c r="D77" s="944"/>
      <c r="E77" s="944"/>
      <c r="F77" s="944"/>
      <c r="G77" s="945"/>
      <c r="H77" s="943"/>
      <c r="I77" s="944"/>
      <c r="J77" s="944"/>
      <c r="K77" s="944"/>
      <c r="L77" s="945"/>
    </row>
    <row r="78" spans="2:13" x14ac:dyDescent="0.25">
      <c r="B78" s="943"/>
      <c r="C78" s="944"/>
      <c r="D78" s="944"/>
      <c r="E78" s="944"/>
      <c r="F78" s="944"/>
      <c r="G78" s="945"/>
      <c r="H78" s="943"/>
      <c r="I78" s="944"/>
      <c r="J78" s="944"/>
      <c r="K78" s="944"/>
      <c r="L78" s="945"/>
    </row>
    <row r="79" spans="2:13" x14ac:dyDescent="0.25">
      <c r="B79" s="943"/>
      <c r="C79" s="944"/>
      <c r="D79" s="944"/>
      <c r="E79" s="944"/>
      <c r="F79" s="944"/>
      <c r="G79" s="945"/>
      <c r="H79" s="943"/>
      <c r="I79" s="944"/>
      <c r="J79" s="944"/>
      <c r="K79" s="944"/>
      <c r="L79" s="945"/>
    </row>
    <row r="80" spans="2:13" x14ac:dyDescent="0.25">
      <c r="B80" s="943"/>
      <c r="C80" s="944"/>
      <c r="D80" s="944"/>
      <c r="E80" s="944"/>
      <c r="F80" s="944"/>
      <c r="G80" s="945"/>
      <c r="H80" s="943"/>
      <c r="I80" s="944"/>
      <c r="J80" s="944"/>
      <c r="K80" s="944"/>
      <c r="L80" s="945"/>
    </row>
    <row r="81" spans="2:13" x14ac:dyDescent="0.25">
      <c r="B81" s="943"/>
      <c r="C81" s="944"/>
      <c r="D81" s="944"/>
      <c r="E81" s="944"/>
      <c r="F81" s="944"/>
      <c r="G81" s="945"/>
      <c r="H81" s="943"/>
      <c r="I81" s="944"/>
      <c r="J81" s="944"/>
      <c r="K81" s="944"/>
      <c r="L81" s="945"/>
    </row>
    <row r="82" spans="2:13" x14ac:dyDescent="0.25">
      <c r="B82" s="943"/>
      <c r="C82" s="944"/>
      <c r="D82" s="944"/>
      <c r="E82" s="944"/>
      <c r="F82" s="944"/>
      <c r="G82" s="945"/>
      <c r="H82" s="943"/>
      <c r="I82" s="944"/>
      <c r="J82" s="944"/>
      <c r="K82" s="944"/>
      <c r="L82" s="945"/>
    </row>
    <row r="83" spans="2:13" ht="15.75" thickBot="1" x14ac:dyDescent="0.3">
      <c r="B83" s="943"/>
      <c r="C83" s="944"/>
      <c r="D83" s="944"/>
      <c r="E83" s="944"/>
      <c r="F83" s="944"/>
      <c r="G83" s="945"/>
      <c r="H83" s="943"/>
      <c r="I83" s="944"/>
      <c r="J83" s="944"/>
      <c r="K83" s="944"/>
      <c r="L83" s="945"/>
    </row>
    <row r="84" spans="2:13" ht="25.9" customHeight="1" x14ac:dyDescent="0.25">
      <c r="B84" s="961"/>
      <c r="C84" s="962"/>
      <c r="D84" s="962"/>
      <c r="E84" s="962"/>
      <c r="F84" s="962"/>
      <c r="G84" s="963"/>
      <c r="H84" s="961"/>
      <c r="I84" s="962"/>
      <c r="J84" s="962"/>
      <c r="K84" s="962"/>
      <c r="L84" s="962"/>
      <c r="M84" s="963"/>
    </row>
    <row r="85" spans="2:13" ht="19.899999999999999" customHeight="1" thickBot="1" x14ac:dyDescent="0.3">
      <c r="B85" s="964"/>
      <c r="C85" s="965"/>
      <c r="D85" s="965"/>
      <c r="E85" s="965"/>
      <c r="F85" s="965"/>
      <c r="G85" s="966"/>
      <c r="H85" s="964"/>
      <c r="I85" s="965"/>
      <c r="J85" s="965"/>
      <c r="K85" s="965"/>
      <c r="L85" s="965"/>
      <c r="M85" s="966"/>
    </row>
    <row r="86" spans="2:13" x14ac:dyDescent="0.25">
      <c r="B86" s="946" t="s">
        <v>721</v>
      </c>
      <c r="C86" s="947"/>
      <c r="D86" s="947"/>
      <c r="E86" s="947"/>
      <c r="F86" s="947"/>
      <c r="G86" s="948"/>
      <c r="H86" s="946" t="s">
        <v>722</v>
      </c>
      <c r="I86" s="947"/>
      <c r="J86" s="947"/>
      <c r="K86" s="947"/>
      <c r="L86" s="948"/>
    </row>
    <row r="87" spans="2:13" x14ac:dyDescent="0.25">
      <c r="B87" s="943"/>
      <c r="C87" s="944"/>
      <c r="D87" s="944"/>
      <c r="E87" s="944"/>
      <c r="F87" s="944"/>
      <c r="G87" s="945"/>
      <c r="H87" s="943"/>
      <c r="I87" s="944"/>
      <c r="J87" s="944"/>
      <c r="K87" s="944"/>
      <c r="L87" s="945"/>
    </row>
    <row r="88" spans="2:13" x14ac:dyDescent="0.25">
      <c r="B88" s="943"/>
      <c r="C88" s="944"/>
      <c r="D88" s="944"/>
      <c r="E88" s="944"/>
      <c r="F88" s="944"/>
      <c r="G88" s="945"/>
      <c r="H88" s="943"/>
      <c r="I88" s="944"/>
      <c r="J88" s="944"/>
      <c r="K88" s="944"/>
      <c r="L88" s="945"/>
    </row>
    <row r="89" spans="2:13" x14ac:dyDescent="0.25">
      <c r="B89" s="943"/>
      <c r="C89" s="944"/>
      <c r="D89" s="944"/>
      <c r="E89" s="944"/>
      <c r="F89" s="944"/>
      <c r="G89" s="945"/>
      <c r="H89" s="943"/>
      <c r="I89" s="944"/>
      <c r="J89" s="944"/>
      <c r="K89" s="944"/>
      <c r="L89" s="945"/>
    </row>
    <row r="90" spans="2:13" x14ac:dyDescent="0.25">
      <c r="B90" s="943"/>
      <c r="C90" s="944"/>
      <c r="D90" s="944"/>
      <c r="E90" s="944"/>
      <c r="F90" s="944"/>
      <c r="G90" s="945"/>
      <c r="H90" s="943"/>
      <c r="I90" s="944"/>
      <c r="J90" s="944"/>
      <c r="K90" s="944"/>
      <c r="L90" s="945"/>
    </row>
    <row r="91" spans="2:13" x14ac:dyDescent="0.25">
      <c r="B91" s="943"/>
      <c r="C91" s="944"/>
      <c r="D91" s="944"/>
      <c r="E91" s="944"/>
      <c r="F91" s="944"/>
      <c r="G91" s="945"/>
      <c r="H91" s="943"/>
      <c r="I91" s="944"/>
      <c r="J91" s="944"/>
      <c r="K91" s="944"/>
      <c r="L91" s="945"/>
    </row>
    <row r="92" spans="2:13" x14ac:dyDescent="0.25">
      <c r="B92" s="943"/>
      <c r="C92" s="944"/>
      <c r="D92" s="944"/>
      <c r="E92" s="944"/>
      <c r="F92" s="944"/>
      <c r="G92" s="945"/>
      <c r="H92" s="943"/>
      <c r="I92" s="944"/>
      <c r="J92" s="944"/>
      <c r="K92" s="944"/>
      <c r="L92" s="945"/>
    </row>
    <row r="93" spans="2:13" x14ac:dyDescent="0.25">
      <c r="B93" s="943"/>
      <c r="C93" s="944"/>
      <c r="D93" s="944"/>
      <c r="E93" s="944"/>
      <c r="F93" s="944"/>
      <c r="G93" s="945"/>
      <c r="H93" s="943"/>
      <c r="I93" s="944"/>
      <c r="J93" s="944"/>
      <c r="K93" s="944"/>
      <c r="L93" s="945"/>
    </row>
    <row r="94" spans="2:13" x14ac:dyDescent="0.25">
      <c r="B94" s="943"/>
      <c r="C94" s="944"/>
      <c r="D94" s="944"/>
      <c r="E94" s="944"/>
      <c r="F94" s="944"/>
      <c r="G94" s="945"/>
      <c r="H94" s="943"/>
      <c r="I94" s="944"/>
      <c r="J94" s="944"/>
      <c r="K94" s="944"/>
      <c r="L94" s="945"/>
    </row>
    <row r="95" spans="2:13" x14ac:dyDescent="0.25">
      <c r="B95" s="943"/>
      <c r="C95" s="944"/>
      <c r="D95" s="944"/>
      <c r="E95" s="944"/>
      <c r="F95" s="944"/>
      <c r="G95" s="945"/>
      <c r="H95" s="943"/>
      <c r="I95" s="944"/>
      <c r="J95" s="944"/>
      <c r="K95" s="944"/>
      <c r="L95" s="945"/>
    </row>
    <row r="96" spans="2:13" x14ac:dyDescent="0.25">
      <c r="B96" s="943"/>
      <c r="C96" s="944"/>
      <c r="D96" s="944"/>
      <c r="E96" s="944"/>
      <c r="F96" s="944"/>
      <c r="G96" s="945"/>
      <c r="H96" s="943"/>
      <c r="I96" s="944"/>
      <c r="J96" s="944"/>
      <c r="K96" s="944"/>
      <c r="L96" s="945"/>
    </row>
    <row r="97" spans="2:13" x14ac:dyDescent="0.25">
      <c r="B97" s="943"/>
      <c r="C97" s="944"/>
      <c r="D97" s="944"/>
      <c r="E97" s="944"/>
      <c r="F97" s="944"/>
      <c r="G97" s="945"/>
      <c r="H97" s="943"/>
      <c r="I97" s="944"/>
      <c r="J97" s="944"/>
      <c r="K97" s="944"/>
      <c r="L97" s="945"/>
    </row>
    <row r="98" spans="2:13" x14ac:dyDescent="0.25">
      <c r="B98" s="943"/>
      <c r="C98" s="944"/>
      <c r="D98" s="944"/>
      <c r="E98" s="944"/>
      <c r="F98" s="944"/>
      <c r="G98" s="945"/>
      <c r="H98" s="943"/>
      <c r="I98" s="944"/>
      <c r="J98" s="944"/>
      <c r="K98" s="944"/>
      <c r="L98" s="945"/>
    </row>
    <row r="99" spans="2:13" ht="15.75" thickBot="1" x14ac:dyDescent="0.3">
      <c r="B99" s="943"/>
      <c r="C99" s="944"/>
      <c r="D99" s="944"/>
      <c r="E99" s="944"/>
      <c r="F99" s="944"/>
      <c r="G99" s="945"/>
      <c r="H99" s="943"/>
      <c r="I99" s="944"/>
      <c r="J99" s="944"/>
      <c r="K99" s="944"/>
      <c r="L99" s="945"/>
    </row>
    <row r="100" spans="2:13" ht="25.9" customHeight="1" x14ac:dyDescent="0.25">
      <c r="B100" s="967"/>
      <c r="C100" s="962"/>
      <c r="D100" s="962"/>
      <c r="E100" s="962"/>
      <c r="F100" s="962"/>
      <c r="G100" s="963"/>
      <c r="H100" s="961"/>
      <c r="I100" s="962"/>
      <c r="J100" s="962"/>
      <c r="K100" s="962"/>
      <c r="L100" s="962"/>
      <c r="M100" s="963"/>
    </row>
    <row r="101" spans="2:13" ht="20.45" customHeight="1" thickBot="1" x14ac:dyDescent="0.3">
      <c r="B101" s="964"/>
      <c r="C101" s="965"/>
      <c r="D101" s="965"/>
      <c r="E101" s="965"/>
      <c r="F101" s="965"/>
      <c r="G101" s="966"/>
      <c r="H101" s="964"/>
      <c r="I101" s="965"/>
      <c r="J101" s="965"/>
      <c r="K101" s="965"/>
      <c r="L101" s="965"/>
      <c r="M101" s="966"/>
    </row>
    <row r="102" spans="2:13" x14ac:dyDescent="0.25">
      <c r="B102" s="946" t="s">
        <v>721</v>
      </c>
      <c r="C102" s="947"/>
      <c r="D102" s="947"/>
      <c r="E102" s="947"/>
      <c r="F102" s="947"/>
      <c r="G102" s="948"/>
      <c r="H102" s="946" t="s">
        <v>722</v>
      </c>
      <c r="I102" s="947"/>
      <c r="J102" s="947"/>
      <c r="K102" s="947"/>
      <c r="L102" s="948"/>
    </row>
    <row r="103" spans="2:13" x14ac:dyDescent="0.25">
      <c r="B103" s="943"/>
      <c r="C103" s="944"/>
      <c r="D103" s="944"/>
      <c r="E103" s="944"/>
      <c r="F103" s="944"/>
      <c r="G103" s="945"/>
      <c r="H103" s="943"/>
      <c r="I103" s="944"/>
      <c r="J103" s="944"/>
      <c r="K103" s="944"/>
      <c r="L103" s="945"/>
    </row>
    <row r="104" spans="2:13" x14ac:dyDescent="0.25">
      <c r="B104" s="943"/>
      <c r="C104" s="944"/>
      <c r="D104" s="944"/>
      <c r="E104" s="944"/>
      <c r="F104" s="944"/>
      <c r="G104" s="945"/>
      <c r="H104" s="943"/>
      <c r="I104" s="944"/>
      <c r="J104" s="944"/>
      <c r="K104" s="944"/>
      <c r="L104" s="945"/>
    </row>
    <row r="105" spans="2:13" x14ac:dyDescent="0.25">
      <c r="B105" s="943"/>
      <c r="C105" s="944"/>
      <c r="D105" s="944"/>
      <c r="E105" s="944"/>
      <c r="F105" s="944"/>
      <c r="G105" s="945"/>
      <c r="H105" s="943"/>
      <c r="I105" s="944"/>
      <c r="J105" s="944"/>
      <c r="K105" s="944"/>
      <c r="L105" s="945"/>
    </row>
    <row r="106" spans="2:13" x14ac:dyDescent="0.25">
      <c r="B106" s="943"/>
      <c r="C106" s="944"/>
      <c r="D106" s="944"/>
      <c r="E106" s="944"/>
      <c r="F106" s="944"/>
      <c r="G106" s="945"/>
      <c r="H106" s="943"/>
      <c r="I106" s="944"/>
      <c r="J106" s="944"/>
      <c r="K106" s="944"/>
      <c r="L106" s="945"/>
    </row>
    <row r="107" spans="2:13" x14ac:dyDescent="0.25">
      <c r="B107" s="943"/>
      <c r="C107" s="944"/>
      <c r="D107" s="944"/>
      <c r="E107" s="944"/>
      <c r="F107" s="944"/>
      <c r="G107" s="945"/>
      <c r="H107" s="943"/>
      <c r="I107" s="944"/>
      <c r="J107" s="944"/>
      <c r="K107" s="944"/>
      <c r="L107" s="945"/>
    </row>
    <row r="108" spans="2:13" x14ac:dyDescent="0.25">
      <c r="B108" s="943"/>
      <c r="C108" s="944"/>
      <c r="D108" s="944"/>
      <c r="E108" s="944"/>
      <c r="F108" s="944"/>
      <c r="G108" s="945"/>
      <c r="H108" s="943"/>
      <c r="I108" s="944"/>
      <c r="J108" s="944"/>
      <c r="K108" s="944"/>
      <c r="L108" s="945"/>
    </row>
    <row r="109" spans="2:13" x14ac:dyDescent="0.25">
      <c r="B109" s="943"/>
      <c r="C109" s="944"/>
      <c r="D109" s="944"/>
      <c r="E109" s="944"/>
      <c r="F109" s="944"/>
      <c r="G109" s="945"/>
      <c r="H109" s="943"/>
      <c r="I109" s="944"/>
      <c r="J109" s="944"/>
      <c r="K109" s="944"/>
      <c r="L109" s="945"/>
    </row>
    <row r="110" spans="2:13" x14ac:dyDescent="0.25">
      <c r="B110" s="943"/>
      <c r="C110" s="944"/>
      <c r="D110" s="944"/>
      <c r="E110" s="944"/>
      <c r="F110" s="944"/>
      <c r="G110" s="945"/>
      <c r="H110" s="943"/>
      <c r="I110" s="944"/>
      <c r="J110" s="944"/>
      <c r="K110" s="944"/>
      <c r="L110" s="945"/>
    </row>
    <row r="111" spans="2:13" x14ac:dyDescent="0.25">
      <c r="B111" s="943"/>
      <c r="C111" s="944"/>
      <c r="D111" s="944"/>
      <c r="E111" s="944"/>
      <c r="F111" s="944"/>
      <c r="G111" s="945"/>
      <c r="H111" s="943"/>
      <c r="I111" s="944"/>
      <c r="J111" s="944"/>
      <c r="K111" s="944"/>
      <c r="L111" s="945"/>
    </row>
    <row r="112" spans="2:13" x14ac:dyDescent="0.25">
      <c r="B112" s="943"/>
      <c r="C112" s="944"/>
      <c r="D112" s="944"/>
      <c r="E112" s="944"/>
      <c r="F112" s="944"/>
      <c r="G112" s="945"/>
      <c r="H112" s="943"/>
      <c r="I112" s="944"/>
      <c r="J112" s="944"/>
      <c r="K112" s="944"/>
      <c r="L112" s="945"/>
    </row>
    <row r="113" spans="2:12" x14ac:dyDescent="0.25">
      <c r="B113" s="943"/>
      <c r="C113" s="944"/>
      <c r="D113" s="944"/>
      <c r="E113" s="944"/>
      <c r="F113" s="944"/>
      <c r="G113" s="945"/>
      <c r="H113" s="943"/>
      <c r="I113" s="944"/>
      <c r="J113" s="944"/>
      <c r="K113" s="944"/>
      <c r="L113" s="945"/>
    </row>
    <row r="114" spans="2:12" x14ac:dyDescent="0.25">
      <c r="B114" s="943"/>
      <c r="C114" s="944"/>
      <c r="D114" s="944"/>
      <c r="E114" s="944"/>
      <c r="F114" s="944"/>
      <c r="G114" s="945"/>
      <c r="H114" s="943"/>
      <c r="I114" s="944"/>
      <c r="J114" s="944"/>
      <c r="K114" s="944"/>
      <c r="L114" s="945"/>
    </row>
    <row r="115" spans="2:12" ht="15.75" thickBot="1" x14ac:dyDescent="0.3">
      <c r="B115" s="943"/>
      <c r="C115" s="944"/>
      <c r="D115" s="944"/>
      <c r="E115" s="944"/>
      <c r="F115" s="944"/>
      <c r="G115" s="945"/>
      <c r="H115" s="943"/>
      <c r="I115" s="944"/>
      <c r="J115" s="944"/>
      <c r="K115" s="944"/>
      <c r="L115" s="945"/>
    </row>
    <row r="116" spans="2:12" ht="17.45" customHeight="1" x14ac:dyDescent="0.25">
      <c r="B116" s="968"/>
      <c r="C116" s="969"/>
      <c r="D116" s="969"/>
      <c r="E116" s="969"/>
      <c r="F116" s="969"/>
      <c r="G116" s="969"/>
      <c r="H116" s="972"/>
      <c r="I116" s="973"/>
      <c r="J116" s="973"/>
      <c r="K116" s="973"/>
      <c r="L116" s="974"/>
    </row>
    <row r="117" spans="2:12" ht="15.75" thickBot="1" x14ac:dyDescent="0.3">
      <c r="B117" s="970"/>
      <c r="C117" s="971"/>
      <c r="D117" s="971"/>
      <c r="E117" s="971"/>
      <c r="F117" s="971"/>
      <c r="G117" s="971"/>
      <c r="H117" s="975"/>
      <c r="I117" s="976"/>
      <c r="J117" s="976"/>
      <c r="K117" s="976"/>
      <c r="L117" s="977"/>
    </row>
    <row r="118" spans="2:12" x14ac:dyDescent="0.25">
      <c r="B118" s="946" t="s">
        <v>721</v>
      </c>
      <c r="C118" s="947"/>
      <c r="D118" s="947"/>
      <c r="E118" s="947"/>
      <c r="F118" s="947"/>
      <c r="G118" s="948"/>
      <c r="H118" s="946" t="s">
        <v>722</v>
      </c>
      <c r="I118" s="947"/>
      <c r="J118" s="947"/>
      <c r="K118" s="947"/>
      <c r="L118" s="948"/>
    </row>
    <row r="119" spans="2:12" x14ac:dyDescent="0.25">
      <c r="B119" s="943"/>
      <c r="C119" s="944"/>
      <c r="D119" s="944"/>
      <c r="E119" s="944"/>
      <c r="F119" s="944"/>
      <c r="G119" s="945"/>
      <c r="H119" s="943"/>
      <c r="I119" s="944"/>
      <c r="J119" s="944"/>
      <c r="K119" s="944"/>
      <c r="L119" s="945"/>
    </row>
    <row r="120" spans="2:12" x14ac:dyDescent="0.25">
      <c r="B120" s="943"/>
      <c r="C120" s="944"/>
      <c r="D120" s="944"/>
      <c r="E120" s="944"/>
      <c r="F120" s="944"/>
      <c r="G120" s="945"/>
      <c r="H120" s="943"/>
      <c r="I120" s="944"/>
      <c r="J120" s="944"/>
      <c r="K120" s="944"/>
      <c r="L120" s="945"/>
    </row>
    <row r="121" spans="2:12" x14ac:dyDescent="0.25">
      <c r="B121" s="943"/>
      <c r="C121" s="944"/>
      <c r="D121" s="944"/>
      <c r="E121" s="944"/>
      <c r="F121" s="944"/>
      <c r="G121" s="945"/>
      <c r="H121" s="943"/>
      <c r="I121" s="944"/>
      <c r="J121" s="944"/>
      <c r="K121" s="944"/>
      <c r="L121" s="945"/>
    </row>
    <row r="122" spans="2:12" x14ac:dyDescent="0.25">
      <c r="B122" s="943"/>
      <c r="C122" s="944"/>
      <c r="D122" s="944"/>
      <c r="E122" s="944"/>
      <c r="F122" s="944"/>
      <c r="G122" s="945"/>
      <c r="H122" s="943"/>
      <c r="I122" s="944"/>
      <c r="J122" s="944"/>
      <c r="K122" s="944"/>
      <c r="L122" s="945"/>
    </row>
    <row r="123" spans="2:12" x14ac:dyDescent="0.25">
      <c r="B123" s="943"/>
      <c r="C123" s="944"/>
      <c r="D123" s="944"/>
      <c r="E123" s="944"/>
      <c r="F123" s="944"/>
      <c r="G123" s="945"/>
      <c r="H123" s="943"/>
      <c r="I123" s="944"/>
      <c r="J123" s="944"/>
      <c r="K123" s="944"/>
      <c r="L123" s="945"/>
    </row>
    <row r="124" spans="2:12" x14ac:dyDescent="0.25">
      <c r="B124" s="943"/>
      <c r="C124" s="944"/>
      <c r="D124" s="944"/>
      <c r="E124" s="944"/>
      <c r="F124" s="944"/>
      <c r="G124" s="945"/>
      <c r="H124" s="943"/>
      <c r="I124" s="944"/>
      <c r="J124" s="944"/>
      <c r="K124" s="944"/>
      <c r="L124" s="945"/>
    </row>
    <row r="125" spans="2:12" x14ac:dyDescent="0.25">
      <c r="B125" s="943"/>
      <c r="C125" s="944"/>
      <c r="D125" s="944"/>
      <c r="E125" s="944"/>
      <c r="F125" s="944"/>
      <c r="G125" s="945"/>
      <c r="H125" s="943"/>
      <c r="I125" s="944"/>
      <c r="J125" s="944"/>
      <c r="K125" s="944"/>
      <c r="L125" s="945"/>
    </row>
    <row r="126" spans="2:12" x14ac:dyDescent="0.25">
      <c r="B126" s="943"/>
      <c r="C126" s="944"/>
      <c r="D126" s="944"/>
      <c r="E126" s="944"/>
      <c r="F126" s="944"/>
      <c r="G126" s="945"/>
      <c r="H126" s="943"/>
      <c r="I126" s="944"/>
      <c r="J126" s="944"/>
      <c r="K126" s="944"/>
      <c r="L126" s="945"/>
    </row>
    <row r="127" spans="2:12" x14ac:dyDescent="0.25">
      <c r="B127" s="943"/>
      <c r="C127" s="944"/>
      <c r="D127" s="944"/>
      <c r="E127" s="944"/>
      <c r="F127" s="944"/>
      <c r="G127" s="945"/>
      <c r="H127" s="943"/>
      <c r="I127" s="944"/>
      <c r="J127" s="944"/>
      <c r="K127" s="944"/>
      <c r="L127" s="945"/>
    </row>
    <row r="128" spans="2:12" x14ac:dyDescent="0.25">
      <c r="B128" s="943"/>
      <c r="C128" s="944"/>
      <c r="D128" s="944"/>
      <c r="E128" s="944"/>
      <c r="F128" s="944"/>
      <c r="G128" s="945"/>
      <c r="H128" s="943"/>
      <c r="I128" s="944"/>
      <c r="J128" s="944"/>
      <c r="K128" s="944"/>
      <c r="L128" s="945"/>
    </row>
    <row r="129" spans="2:12" x14ac:dyDescent="0.25">
      <c r="B129" s="943"/>
      <c r="C129" s="944"/>
      <c r="D129" s="944"/>
      <c r="E129" s="944"/>
      <c r="F129" s="944"/>
      <c r="G129" s="945"/>
      <c r="H129" s="943"/>
      <c r="I129" s="944"/>
      <c r="J129" s="944"/>
      <c r="K129" s="944"/>
      <c r="L129" s="945"/>
    </row>
    <row r="130" spans="2:12" x14ac:dyDescent="0.25">
      <c r="B130" s="943"/>
      <c r="C130" s="944"/>
      <c r="D130" s="944"/>
      <c r="E130" s="944"/>
      <c r="F130" s="944"/>
      <c r="G130" s="945"/>
      <c r="H130" s="943"/>
      <c r="I130" s="944"/>
      <c r="J130" s="944"/>
      <c r="K130" s="944"/>
      <c r="L130" s="945"/>
    </row>
    <row r="131" spans="2:12" ht="15.75" thickBot="1" x14ac:dyDescent="0.3">
      <c r="B131" s="943"/>
      <c r="C131" s="944"/>
      <c r="D131" s="944"/>
      <c r="E131" s="944"/>
      <c r="F131" s="944"/>
      <c r="G131" s="945"/>
      <c r="H131" s="943"/>
      <c r="I131" s="944"/>
      <c r="J131" s="944"/>
      <c r="K131" s="944"/>
      <c r="L131" s="945"/>
    </row>
    <row r="132" spans="2:12" ht="19.899999999999999" customHeight="1" x14ac:dyDescent="0.25">
      <c r="B132" s="949"/>
      <c r="C132" s="950"/>
      <c r="D132" s="950"/>
      <c r="E132" s="950"/>
      <c r="F132" s="950"/>
      <c r="G132" s="951"/>
      <c r="H132" s="955"/>
      <c r="I132" s="956"/>
      <c r="J132" s="956"/>
      <c r="K132" s="956"/>
      <c r="L132" s="957"/>
    </row>
    <row r="133" spans="2:12" ht="15.75" thickBot="1" x14ac:dyDescent="0.3">
      <c r="B133" s="952"/>
      <c r="C133" s="953"/>
      <c r="D133" s="953"/>
      <c r="E133" s="953"/>
      <c r="F133" s="953"/>
      <c r="G133" s="954"/>
      <c r="H133" s="958"/>
      <c r="I133" s="959"/>
      <c r="J133" s="959"/>
      <c r="K133" s="959"/>
      <c r="L133" s="960"/>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4297AC-1F95-4CCA-A1E1-A1A0AA428596}">
  <dimension ref="B1:O104"/>
  <sheetViews>
    <sheetView view="pageBreakPreview" zoomScale="85" zoomScaleNormal="100" zoomScaleSheetLayoutView="85" zoomScalePageLayoutView="110" workbookViewId="0">
      <selection activeCell="R22" sqref="R22"/>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57">
        <v>44014</v>
      </c>
      <c r="G3" s="917" t="s">
        <v>435</v>
      </c>
      <c r="H3" s="918"/>
      <c r="I3" s="919"/>
      <c r="J3" s="981">
        <v>44020</v>
      </c>
      <c r="K3" s="982"/>
      <c r="L3" s="983"/>
    </row>
    <row r="4" spans="2:12" ht="24.95" customHeight="1" x14ac:dyDescent="0.25">
      <c r="B4" s="923" t="s">
        <v>384</v>
      </c>
      <c r="C4" s="924"/>
      <c r="D4" s="924"/>
      <c r="E4" s="924"/>
      <c r="F4" s="924"/>
      <c r="G4" s="924"/>
      <c r="H4" s="925"/>
      <c r="I4" s="206" t="s">
        <v>701</v>
      </c>
      <c r="J4" s="206" t="s">
        <v>2</v>
      </c>
      <c r="K4" s="929" t="s">
        <v>0</v>
      </c>
      <c r="L4" s="930"/>
    </row>
    <row r="5" spans="2:12" ht="24.95" customHeight="1" thickBot="1" x14ac:dyDescent="0.3">
      <c r="B5" s="984"/>
      <c r="C5" s="985"/>
      <c r="D5" s="985"/>
      <c r="E5" s="985"/>
      <c r="F5" s="985"/>
      <c r="G5" s="985"/>
      <c r="H5" s="986"/>
      <c r="I5" s="126" t="s">
        <v>702</v>
      </c>
      <c r="J5" s="160">
        <v>2</v>
      </c>
      <c r="K5" s="987" t="s">
        <v>436</v>
      </c>
      <c r="L5" s="988"/>
    </row>
    <row r="6" spans="2:12" ht="24.95" customHeight="1" thickBot="1" x14ac:dyDescent="0.3">
      <c r="B6" s="994" t="s">
        <v>730</v>
      </c>
      <c r="C6" s="995"/>
      <c r="D6" s="995"/>
      <c r="E6" s="995"/>
      <c r="F6" s="995"/>
      <c r="G6" s="995"/>
      <c r="H6" s="995"/>
      <c r="I6" s="995"/>
      <c r="J6" s="995"/>
      <c r="K6" s="995"/>
      <c r="L6" s="996"/>
    </row>
    <row r="7" spans="2:12" ht="15.75" customHeight="1" x14ac:dyDescent="0.25">
      <c r="B7" s="943" t="s">
        <v>643</v>
      </c>
      <c r="C7" s="944"/>
      <c r="D7" s="944"/>
      <c r="E7" s="944"/>
      <c r="F7" s="944"/>
      <c r="G7" s="945"/>
      <c r="H7" s="943" t="s">
        <v>644</v>
      </c>
      <c r="I7" s="944"/>
      <c r="J7" s="944"/>
      <c r="K7" s="944"/>
      <c r="L7" s="945"/>
    </row>
    <row r="8" spans="2:12" x14ac:dyDescent="0.25">
      <c r="B8" s="943"/>
      <c r="C8" s="944"/>
      <c r="D8" s="944"/>
      <c r="E8" s="944"/>
      <c r="F8" s="944"/>
      <c r="G8" s="945"/>
      <c r="H8" s="943"/>
      <c r="I8" s="944"/>
      <c r="J8" s="944"/>
      <c r="K8" s="944"/>
      <c r="L8" s="945"/>
    </row>
    <row r="9" spans="2:12" x14ac:dyDescent="0.25">
      <c r="B9" s="943"/>
      <c r="C9" s="944"/>
      <c r="D9" s="944"/>
      <c r="E9" s="944"/>
      <c r="F9" s="944"/>
      <c r="G9" s="945"/>
      <c r="H9" s="943"/>
      <c r="I9" s="944"/>
      <c r="J9" s="944"/>
      <c r="K9" s="944"/>
      <c r="L9" s="945"/>
    </row>
    <row r="10" spans="2:12" x14ac:dyDescent="0.25">
      <c r="B10" s="943"/>
      <c r="C10" s="944"/>
      <c r="D10" s="944"/>
      <c r="E10" s="944"/>
      <c r="F10" s="944"/>
      <c r="G10" s="945"/>
      <c r="H10" s="943"/>
      <c r="I10" s="944"/>
      <c r="J10" s="944"/>
      <c r="K10" s="944"/>
      <c r="L10" s="945"/>
    </row>
    <row r="11" spans="2:12" x14ac:dyDescent="0.25">
      <c r="B11" s="943"/>
      <c r="C11" s="944"/>
      <c r="D11" s="944"/>
      <c r="E11" s="944"/>
      <c r="F11" s="944"/>
      <c r="G11" s="945"/>
      <c r="H11" s="943"/>
      <c r="I11" s="944"/>
      <c r="J11" s="944"/>
      <c r="K11" s="944"/>
      <c r="L11" s="945"/>
    </row>
    <row r="12" spans="2:12" x14ac:dyDescent="0.25">
      <c r="B12" s="943"/>
      <c r="C12" s="944"/>
      <c r="D12" s="944"/>
      <c r="E12" s="944"/>
      <c r="F12" s="944"/>
      <c r="G12" s="945"/>
      <c r="H12" s="943"/>
      <c r="I12" s="944"/>
      <c r="J12" s="944"/>
      <c r="K12" s="944"/>
      <c r="L12" s="945"/>
    </row>
    <row r="13" spans="2:12" x14ac:dyDescent="0.25">
      <c r="B13" s="943"/>
      <c r="C13" s="944"/>
      <c r="D13" s="944"/>
      <c r="E13" s="944"/>
      <c r="F13" s="944"/>
      <c r="G13" s="945"/>
      <c r="H13" s="943"/>
      <c r="I13" s="944"/>
      <c r="J13" s="944"/>
      <c r="K13" s="944"/>
      <c r="L13" s="945"/>
    </row>
    <row r="14" spans="2:12" x14ac:dyDescent="0.25">
      <c r="B14" s="943"/>
      <c r="C14" s="944"/>
      <c r="D14" s="944"/>
      <c r="E14" s="944"/>
      <c r="F14" s="944"/>
      <c r="G14" s="945"/>
      <c r="H14" s="943"/>
      <c r="I14" s="944"/>
      <c r="J14" s="944"/>
      <c r="K14" s="944"/>
      <c r="L14" s="945"/>
    </row>
    <row r="15" spans="2:12" x14ac:dyDescent="0.25">
      <c r="B15" s="943"/>
      <c r="C15" s="944"/>
      <c r="D15" s="944"/>
      <c r="E15" s="944"/>
      <c r="F15" s="944"/>
      <c r="G15" s="945"/>
      <c r="H15" s="943"/>
      <c r="I15" s="944"/>
      <c r="J15" s="944"/>
      <c r="K15" s="944"/>
      <c r="L15" s="945"/>
    </row>
    <row r="16" spans="2:12" x14ac:dyDescent="0.25">
      <c r="B16" s="943"/>
      <c r="C16" s="944"/>
      <c r="D16" s="944"/>
      <c r="E16" s="944"/>
      <c r="F16" s="944"/>
      <c r="G16" s="945"/>
      <c r="H16" s="943"/>
      <c r="I16" s="944"/>
      <c r="J16" s="944"/>
      <c r="K16" s="944"/>
      <c r="L16" s="945"/>
    </row>
    <row r="17" spans="2:13" x14ac:dyDescent="0.25">
      <c r="B17" s="943"/>
      <c r="C17" s="944"/>
      <c r="D17" s="944"/>
      <c r="E17" s="944"/>
      <c r="F17" s="944"/>
      <c r="G17" s="945"/>
      <c r="H17" s="943"/>
      <c r="I17" s="944"/>
      <c r="J17" s="944"/>
      <c r="K17" s="944"/>
      <c r="L17" s="945"/>
    </row>
    <row r="18" spans="2:13" x14ac:dyDescent="0.25">
      <c r="B18" s="943"/>
      <c r="C18" s="944"/>
      <c r="D18" s="944"/>
      <c r="E18" s="944"/>
      <c r="F18" s="944"/>
      <c r="G18" s="945"/>
      <c r="H18" s="943"/>
      <c r="I18" s="944"/>
      <c r="J18" s="944"/>
      <c r="K18" s="944"/>
      <c r="L18" s="945"/>
    </row>
    <row r="19" spans="2:13" x14ac:dyDescent="0.25">
      <c r="B19" s="943"/>
      <c r="C19" s="944"/>
      <c r="D19" s="944"/>
      <c r="E19" s="944"/>
      <c r="F19" s="944"/>
      <c r="G19" s="945"/>
      <c r="H19" s="943"/>
      <c r="I19" s="944"/>
      <c r="J19" s="944"/>
      <c r="K19" s="944"/>
      <c r="L19" s="945"/>
    </row>
    <row r="20" spans="2:13" ht="15.75" thickBot="1" x14ac:dyDescent="0.3">
      <c r="B20" s="943"/>
      <c r="C20" s="944"/>
      <c r="D20" s="944"/>
      <c r="E20" s="944"/>
      <c r="F20" s="944"/>
      <c r="G20" s="945"/>
      <c r="H20" s="943"/>
      <c r="I20" s="944"/>
      <c r="J20" s="944"/>
      <c r="K20" s="944"/>
      <c r="L20" s="945"/>
    </row>
    <row r="21" spans="2:13" ht="15" customHeight="1" x14ac:dyDescent="0.25">
      <c r="B21" s="997" t="s">
        <v>951</v>
      </c>
      <c r="C21" s="998"/>
      <c r="D21" s="998"/>
      <c r="E21" s="998"/>
      <c r="F21" s="998"/>
      <c r="G21" s="999"/>
      <c r="H21" s="997" t="s">
        <v>952</v>
      </c>
      <c r="I21" s="998"/>
      <c r="J21" s="998"/>
      <c r="K21" s="998"/>
      <c r="L21" s="998"/>
      <c r="M21" s="997"/>
    </row>
    <row r="22" spans="2:13" ht="29.25" customHeight="1" thickBot="1" x14ac:dyDescent="0.3">
      <c r="B22" s="1000"/>
      <c r="C22" s="1001"/>
      <c r="D22" s="1001"/>
      <c r="E22" s="1001"/>
      <c r="F22" s="1001"/>
      <c r="G22" s="1002"/>
      <c r="H22" s="1000"/>
      <c r="I22" s="1001"/>
      <c r="J22" s="1001"/>
      <c r="K22" s="1001"/>
      <c r="L22" s="1001"/>
      <c r="M22" s="1000"/>
    </row>
    <row r="23" spans="2:13" ht="15.75" customHeight="1" x14ac:dyDescent="0.25">
      <c r="B23" s="946" t="s">
        <v>719</v>
      </c>
      <c r="C23" s="947"/>
      <c r="D23" s="947"/>
      <c r="E23" s="947"/>
      <c r="F23" s="947"/>
      <c r="G23" s="948"/>
      <c r="H23" s="946" t="s">
        <v>720</v>
      </c>
      <c r="I23" s="947"/>
      <c r="J23" s="947"/>
      <c r="K23" s="947"/>
      <c r="L23" s="948"/>
    </row>
    <row r="24" spans="2:13" x14ac:dyDescent="0.25">
      <c r="B24" s="943"/>
      <c r="C24" s="944"/>
      <c r="D24" s="944"/>
      <c r="E24" s="944"/>
      <c r="F24" s="944"/>
      <c r="G24" s="945"/>
      <c r="H24" s="943"/>
      <c r="I24" s="944"/>
      <c r="J24" s="944"/>
      <c r="K24" s="944"/>
      <c r="L24" s="945"/>
    </row>
    <row r="25" spans="2:13" x14ac:dyDescent="0.25">
      <c r="B25" s="943"/>
      <c r="C25" s="944"/>
      <c r="D25" s="944"/>
      <c r="E25" s="944"/>
      <c r="F25" s="944"/>
      <c r="G25" s="945"/>
      <c r="H25" s="943"/>
      <c r="I25" s="944"/>
      <c r="J25" s="944"/>
      <c r="K25" s="944"/>
      <c r="L25" s="945"/>
    </row>
    <row r="26" spans="2:13" x14ac:dyDescent="0.25">
      <c r="B26" s="943"/>
      <c r="C26" s="944"/>
      <c r="D26" s="944"/>
      <c r="E26" s="944"/>
      <c r="F26" s="944"/>
      <c r="G26" s="945"/>
      <c r="H26" s="943"/>
      <c r="I26" s="944"/>
      <c r="J26" s="944"/>
      <c r="K26" s="944"/>
      <c r="L26" s="945"/>
    </row>
    <row r="27" spans="2:13" x14ac:dyDescent="0.25">
      <c r="B27" s="943"/>
      <c r="C27" s="944"/>
      <c r="D27" s="944"/>
      <c r="E27" s="944"/>
      <c r="F27" s="944"/>
      <c r="G27" s="945"/>
      <c r="H27" s="943"/>
      <c r="I27" s="944"/>
      <c r="J27" s="944"/>
      <c r="K27" s="944"/>
      <c r="L27" s="945"/>
    </row>
    <row r="28" spans="2:13" x14ac:dyDescent="0.25">
      <c r="B28" s="943"/>
      <c r="C28" s="944"/>
      <c r="D28" s="944"/>
      <c r="E28" s="944"/>
      <c r="F28" s="944"/>
      <c r="G28" s="945"/>
      <c r="H28" s="943"/>
      <c r="I28" s="944"/>
      <c r="J28" s="944"/>
      <c r="K28" s="944"/>
      <c r="L28" s="945"/>
    </row>
    <row r="29" spans="2:13" x14ac:dyDescent="0.25">
      <c r="B29" s="943"/>
      <c r="C29" s="944"/>
      <c r="D29" s="944"/>
      <c r="E29" s="944"/>
      <c r="F29" s="944"/>
      <c r="G29" s="945"/>
      <c r="H29" s="943"/>
      <c r="I29" s="944"/>
      <c r="J29" s="944"/>
      <c r="K29" s="944"/>
      <c r="L29" s="945"/>
    </row>
    <row r="30" spans="2:13" x14ac:dyDescent="0.25">
      <c r="B30" s="943"/>
      <c r="C30" s="944"/>
      <c r="D30" s="944"/>
      <c r="E30" s="944"/>
      <c r="F30" s="944"/>
      <c r="G30" s="945"/>
      <c r="H30" s="943"/>
      <c r="I30" s="944"/>
      <c r="J30" s="944"/>
      <c r="K30" s="944"/>
      <c r="L30" s="945"/>
    </row>
    <row r="31" spans="2:13" x14ac:dyDescent="0.25">
      <c r="B31" s="943"/>
      <c r="C31" s="944"/>
      <c r="D31" s="944"/>
      <c r="E31" s="944"/>
      <c r="F31" s="944"/>
      <c r="G31" s="945"/>
      <c r="H31" s="943"/>
      <c r="I31" s="944"/>
      <c r="J31" s="944"/>
      <c r="K31" s="944"/>
      <c r="L31" s="945"/>
    </row>
    <row r="32" spans="2:13" x14ac:dyDescent="0.25">
      <c r="B32" s="943"/>
      <c r="C32" s="944"/>
      <c r="D32" s="944"/>
      <c r="E32" s="944"/>
      <c r="F32" s="944"/>
      <c r="G32" s="945"/>
      <c r="H32" s="943"/>
      <c r="I32" s="944"/>
      <c r="J32" s="944"/>
      <c r="K32" s="944"/>
      <c r="L32" s="945"/>
    </row>
    <row r="33" spans="2:13" x14ac:dyDescent="0.25">
      <c r="B33" s="943"/>
      <c r="C33" s="944"/>
      <c r="D33" s="944"/>
      <c r="E33" s="944"/>
      <c r="F33" s="944"/>
      <c r="G33" s="945"/>
      <c r="H33" s="943"/>
      <c r="I33" s="944"/>
      <c r="J33" s="944"/>
      <c r="K33" s="944"/>
      <c r="L33" s="945"/>
    </row>
    <row r="34" spans="2:13" x14ac:dyDescent="0.25">
      <c r="B34" s="943"/>
      <c r="C34" s="944"/>
      <c r="D34" s="944"/>
      <c r="E34" s="944"/>
      <c r="F34" s="944"/>
      <c r="G34" s="945"/>
      <c r="H34" s="943"/>
      <c r="I34" s="944"/>
      <c r="J34" s="944"/>
      <c r="K34" s="944"/>
      <c r="L34" s="945"/>
    </row>
    <row r="35" spans="2:13" x14ac:dyDescent="0.25">
      <c r="B35" s="943"/>
      <c r="C35" s="944"/>
      <c r="D35" s="944"/>
      <c r="E35" s="944"/>
      <c r="F35" s="944"/>
      <c r="G35" s="945"/>
      <c r="H35" s="943"/>
      <c r="I35" s="944"/>
      <c r="J35" s="944"/>
      <c r="K35" s="944"/>
      <c r="L35" s="945"/>
    </row>
    <row r="36" spans="2:13" ht="15.75" thickBot="1" x14ac:dyDescent="0.3">
      <c r="B36" s="943"/>
      <c r="C36" s="944"/>
      <c r="D36" s="944"/>
      <c r="E36" s="944"/>
      <c r="F36" s="944"/>
      <c r="G36" s="945"/>
      <c r="H36" s="943"/>
      <c r="I36" s="944"/>
      <c r="J36" s="944"/>
      <c r="K36" s="944"/>
      <c r="L36" s="945"/>
    </row>
    <row r="37" spans="2:13" ht="15" customHeight="1" x14ac:dyDescent="0.25">
      <c r="B37" s="997" t="s">
        <v>953</v>
      </c>
      <c r="C37" s="998"/>
      <c r="D37" s="998"/>
      <c r="E37" s="998"/>
      <c r="F37" s="998"/>
      <c r="G37" s="999"/>
      <c r="H37" s="997" t="s">
        <v>954</v>
      </c>
      <c r="I37" s="998"/>
      <c r="J37" s="998"/>
      <c r="K37" s="998"/>
      <c r="L37" s="998"/>
      <c r="M37" s="989"/>
    </row>
    <row r="38" spans="2:13" ht="39" customHeight="1" thickBot="1" x14ac:dyDescent="0.3">
      <c r="B38" s="1000"/>
      <c r="C38" s="1001"/>
      <c r="D38" s="1001"/>
      <c r="E38" s="1001"/>
      <c r="F38" s="1001"/>
      <c r="G38" s="1002"/>
      <c r="H38" s="1000"/>
      <c r="I38" s="1001"/>
      <c r="J38" s="1001"/>
      <c r="K38" s="1001"/>
      <c r="L38" s="1001"/>
      <c r="M38" s="990"/>
    </row>
    <row r="39" spans="2:13" ht="26.25" customHeight="1" thickBot="1" x14ac:dyDescent="0.3">
      <c r="B39" s="991" t="s">
        <v>731</v>
      </c>
      <c r="C39" s="992"/>
      <c r="D39" s="992"/>
      <c r="E39" s="992"/>
      <c r="F39" s="992"/>
      <c r="G39" s="992"/>
      <c r="H39" s="992"/>
      <c r="I39" s="992"/>
      <c r="J39" s="992"/>
      <c r="K39" s="992"/>
      <c r="L39" s="993"/>
      <c r="M39" s="161"/>
    </row>
    <row r="40" spans="2:13" x14ac:dyDescent="0.25">
      <c r="B40" s="946" t="s">
        <v>721</v>
      </c>
      <c r="C40" s="947"/>
      <c r="D40" s="947"/>
      <c r="E40" s="947"/>
      <c r="F40" s="947"/>
      <c r="G40" s="948"/>
      <c r="H40" s="946" t="s">
        <v>722</v>
      </c>
      <c r="I40" s="947"/>
      <c r="J40" s="947"/>
      <c r="K40" s="947"/>
      <c r="L40" s="948"/>
    </row>
    <row r="41" spans="2:13" x14ac:dyDescent="0.25">
      <c r="B41" s="943"/>
      <c r="C41" s="944"/>
      <c r="D41" s="944"/>
      <c r="E41" s="944"/>
      <c r="F41" s="944"/>
      <c r="G41" s="945"/>
      <c r="H41" s="943"/>
      <c r="I41" s="944"/>
      <c r="J41" s="944"/>
      <c r="K41" s="944"/>
      <c r="L41" s="945"/>
    </row>
    <row r="42" spans="2:13" x14ac:dyDescent="0.25">
      <c r="B42" s="943"/>
      <c r="C42" s="944"/>
      <c r="D42" s="944"/>
      <c r="E42" s="944"/>
      <c r="F42" s="944"/>
      <c r="G42" s="945"/>
      <c r="H42" s="943"/>
      <c r="I42" s="944"/>
      <c r="J42" s="944"/>
      <c r="K42" s="944"/>
      <c r="L42" s="945"/>
    </row>
    <row r="43" spans="2:13" x14ac:dyDescent="0.25">
      <c r="B43" s="943"/>
      <c r="C43" s="944"/>
      <c r="D43" s="944"/>
      <c r="E43" s="944"/>
      <c r="F43" s="944"/>
      <c r="G43" s="945"/>
      <c r="H43" s="943"/>
      <c r="I43" s="944"/>
      <c r="J43" s="944"/>
      <c r="K43" s="944"/>
      <c r="L43" s="945"/>
    </row>
    <row r="44" spans="2:13" x14ac:dyDescent="0.25">
      <c r="B44" s="943"/>
      <c r="C44" s="944"/>
      <c r="D44" s="944"/>
      <c r="E44" s="944"/>
      <c r="F44" s="944"/>
      <c r="G44" s="945"/>
      <c r="H44" s="943"/>
      <c r="I44" s="944"/>
      <c r="J44" s="944"/>
      <c r="K44" s="944"/>
      <c r="L44" s="945"/>
    </row>
    <row r="45" spans="2:13" x14ac:dyDescent="0.25">
      <c r="B45" s="943"/>
      <c r="C45" s="944"/>
      <c r="D45" s="944"/>
      <c r="E45" s="944"/>
      <c r="F45" s="944"/>
      <c r="G45" s="945"/>
      <c r="H45" s="943"/>
      <c r="I45" s="944"/>
      <c r="J45" s="944"/>
      <c r="K45" s="944"/>
      <c r="L45" s="945"/>
    </row>
    <row r="46" spans="2:13" x14ac:dyDescent="0.25">
      <c r="B46" s="943"/>
      <c r="C46" s="944"/>
      <c r="D46" s="944"/>
      <c r="E46" s="944"/>
      <c r="F46" s="944"/>
      <c r="G46" s="945"/>
      <c r="H46" s="943"/>
      <c r="I46" s="944"/>
      <c r="J46" s="944"/>
      <c r="K46" s="944"/>
      <c r="L46" s="945"/>
    </row>
    <row r="47" spans="2:13" x14ac:dyDescent="0.25">
      <c r="B47" s="943"/>
      <c r="C47" s="944"/>
      <c r="D47" s="944"/>
      <c r="E47" s="944"/>
      <c r="F47" s="944"/>
      <c r="G47" s="945"/>
      <c r="H47" s="943"/>
      <c r="I47" s="944"/>
      <c r="J47" s="944"/>
      <c r="K47" s="944"/>
      <c r="L47" s="945"/>
    </row>
    <row r="48" spans="2:13" x14ac:dyDescent="0.25">
      <c r="B48" s="943"/>
      <c r="C48" s="944"/>
      <c r="D48" s="944"/>
      <c r="E48" s="944"/>
      <c r="F48" s="944"/>
      <c r="G48" s="945"/>
      <c r="H48" s="943"/>
      <c r="I48" s="944"/>
      <c r="J48" s="944"/>
      <c r="K48" s="944"/>
      <c r="L48" s="945"/>
    </row>
    <row r="49" spans="2:13" x14ac:dyDescent="0.25">
      <c r="B49" s="943"/>
      <c r="C49" s="944"/>
      <c r="D49" s="944"/>
      <c r="E49" s="944"/>
      <c r="F49" s="944"/>
      <c r="G49" s="945"/>
      <c r="H49" s="943"/>
      <c r="I49" s="944"/>
      <c r="J49" s="944"/>
      <c r="K49" s="944"/>
      <c r="L49" s="945"/>
    </row>
    <row r="50" spans="2:13" x14ac:dyDescent="0.25">
      <c r="B50" s="943"/>
      <c r="C50" s="944"/>
      <c r="D50" s="944"/>
      <c r="E50" s="944"/>
      <c r="F50" s="944"/>
      <c r="G50" s="945"/>
      <c r="H50" s="943"/>
      <c r="I50" s="944"/>
      <c r="J50" s="944"/>
      <c r="K50" s="944"/>
      <c r="L50" s="945"/>
    </row>
    <row r="51" spans="2:13" x14ac:dyDescent="0.25">
      <c r="B51" s="943"/>
      <c r="C51" s="944"/>
      <c r="D51" s="944"/>
      <c r="E51" s="944"/>
      <c r="F51" s="944"/>
      <c r="G51" s="945"/>
      <c r="H51" s="943"/>
      <c r="I51" s="944"/>
      <c r="J51" s="944"/>
      <c r="K51" s="944"/>
      <c r="L51" s="945"/>
    </row>
    <row r="52" spans="2:13" x14ac:dyDescent="0.25">
      <c r="B52" s="943"/>
      <c r="C52" s="944"/>
      <c r="D52" s="944"/>
      <c r="E52" s="944"/>
      <c r="F52" s="944"/>
      <c r="G52" s="945"/>
      <c r="H52" s="943"/>
      <c r="I52" s="944"/>
      <c r="J52" s="944"/>
      <c r="K52" s="944"/>
      <c r="L52" s="945"/>
    </row>
    <row r="53" spans="2:13" ht="15.75" thickBot="1" x14ac:dyDescent="0.3">
      <c r="B53" s="943"/>
      <c r="C53" s="944"/>
      <c r="D53" s="944"/>
      <c r="E53" s="944"/>
      <c r="F53" s="944"/>
      <c r="G53" s="945"/>
      <c r="H53" s="943"/>
      <c r="I53" s="944"/>
      <c r="J53" s="944"/>
      <c r="K53" s="944"/>
      <c r="L53" s="945"/>
    </row>
    <row r="54" spans="2:13" ht="15" customHeight="1" x14ac:dyDescent="0.25">
      <c r="B54" s="997" t="s">
        <v>955</v>
      </c>
      <c r="C54" s="998"/>
      <c r="D54" s="998"/>
      <c r="E54" s="998"/>
      <c r="F54" s="998"/>
      <c r="G54" s="999"/>
      <c r="H54" s="997" t="s">
        <v>956</v>
      </c>
      <c r="I54" s="998"/>
      <c r="J54" s="998"/>
      <c r="K54" s="998"/>
      <c r="L54" s="998"/>
      <c r="M54" s="989"/>
    </row>
    <row r="55" spans="2:13" ht="36" customHeight="1" thickBot="1" x14ac:dyDescent="0.3">
      <c r="B55" s="1000"/>
      <c r="C55" s="1001"/>
      <c r="D55" s="1001"/>
      <c r="E55" s="1001"/>
      <c r="F55" s="1001"/>
      <c r="G55" s="1002"/>
      <c r="H55" s="1000"/>
      <c r="I55" s="1001"/>
      <c r="J55" s="1001"/>
      <c r="K55" s="1001"/>
      <c r="L55" s="1001"/>
      <c r="M55" s="990"/>
    </row>
    <row r="56" spans="2:13" ht="15" customHeight="1" x14ac:dyDescent="0.25">
      <c r="B56" s="946" t="s">
        <v>721</v>
      </c>
      <c r="C56" s="947"/>
      <c r="D56" s="947"/>
      <c r="E56" s="947"/>
      <c r="F56" s="947"/>
      <c r="G56" s="948"/>
      <c r="H56" s="946" t="s">
        <v>722</v>
      </c>
      <c r="I56" s="947"/>
      <c r="J56" s="947"/>
      <c r="K56" s="947"/>
      <c r="L56" s="948"/>
    </row>
    <row r="57" spans="2:13" ht="15" customHeight="1" x14ac:dyDescent="0.25">
      <c r="B57" s="943"/>
      <c r="C57" s="944"/>
      <c r="D57" s="944"/>
      <c r="E57" s="944"/>
      <c r="F57" s="944"/>
      <c r="G57" s="945"/>
      <c r="H57" s="943"/>
      <c r="I57" s="944"/>
      <c r="J57" s="944"/>
      <c r="K57" s="944"/>
      <c r="L57" s="945"/>
    </row>
    <row r="58" spans="2:13" ht="15" customHeight="1" x14ac:dyDescent="0.25">
      <c r="B58" s="943"/>
      <c r="C58" s="944"/>
      <c r="D58" s="944"/>
      <c r="E58" s="944"/>
      <c r="F58" s="944"/>
      <c r="G58" s="945"/>
      <c r="H58" s="943"/>
      <c r="I58" s="944"/>
      <c r="J58" s="944"/>
      <c r="K58" s="944"/>
      <c r="L58" s="945"/>
    </row>
    <row r="59" spans="2:13" ht="15" customHeight="1" x14ac:dyDescent="0.25">
      <c r="B59" s="943"/>
      <c r="C59" s="944"/>
      <c r="D59" s="944"/>
      <c r="E59" s="944"/>
      <c r="F59" s="944"/>
      <c r="G59" s="945"/>
      <c r="H59" s="943"/>
      <c r="I59" s="944"/>
      <c r="J59" s="944"/>
      <c r="K59" s="944"/>
      <c r="L59" s="945"/>
    </row>
    <row r="60" spans="2:13" ht="15" customHeight="1" x14ac:dyDescent="0.25">
      <c r="B60" s="943"/>
      <c r="C60" s="944"/>
      <c r="D60" s="944"/>
      <c r="E60" s="944"/>
      <c r="F60" s="944"/>
      <c r="G60" s="945"/>
      <c r="H60" s="943"/>
      <c r="I60" s="944"/>
      <c r="J60" s="944"/>
      <c r="K60" s="944"/>
      <c r="L60" s="945"/>
    </row>
    <row r="61" spans="2:13" ht="15" customHeight="1" x14ac:dyDescent="0.25">
      <c r="B61" s="943"/>
      <c r="C61" s="944"/>
      <c r="D61" s="944"/>
      <c r="E61" s="944"/>
      <c r="F61" s="944"/>
      <c r="G61" s="945"/>
      <c r="H61" s="943"/>
      <c r="I61" s="944"/>
      <c r="J61" s="944"/>
      <c r="K61" s="944"/>
      <c r="L61" s="945"/>
    </row>
    <row r="62" spans="2:13" ht="15" customHeight="1" x14ac:dyDescent="0.25">
      <c r="B62" s="943"/>
      <c r="C62" s="944"/>
      <c r="D62" s="944"/>
      <c r="E62" s="944"/>
      <c r="F62" s="944"/>
      <c r="G62" s="945"/>
      <c r="H62" s="943"/>
      <c r="I62" s="944"/>
      <c r="J62" s="944"/>
      <c r="K62" s="944"/>
      <c r="L62" s="945"/>
    </row>
    <row r="63" spans="2:13" ht="15" customHeight="1" x14ac:dyDescent="0.25">
      <c r="B63" s="943"/>
      <c r="C63" s="944"/>
      <c r="D63" s="944"/>
      <c r="E63" s="944"/>
      <c r="F63" s="944"/>
      <c r="G63" s="945"/>
      <c r="H63" s="943"/>
      <c r="I63" s="944"/>
      <c r="J63" s="944"/>
      <c r="K63" s="944"/>
      <c r="L63" s="945"/>
    </row>
    <row r="64" spans="2:13" ht="15" customHeight="1" x14ac:dyDescent="0.25">
      <c r="B64" s="943"/>
      <c r="C64" s="944"/>
      <c r="D64" s="944"/>
      <c r="E64" s="944"/>
      <c r="F64" s="944"/>
      <c r="G64" s="945"/>
      <c r="H64" s="943"/>
      <c r="I64" s="944"/>
      <c r="J64" s="944"/>
      <c r="K64" s="944"/>
      <c r="L64" s="945"/>
    </row>
    <row r="65" spans="2:15" ht="15" customHeight="1" x14ac:dyDescent="0.25">
      <c r="B65" s="943"/>
      <c r="C65" s="944"/>
      <c r="D65" s="944"/>
      <c r="E65" s="944"/>
      <c r="F65" s="944"/>
      <c r="G65" s="945"/>
      <c r="H65" s="943"/>
      <c r="I65" s="944"/>
      <c r="J65" s="944"/>
      <c r="K65" s="944"/>
      <c r="L65" s="945"/>
    </row>
    <row r="66" spans="2:15" ht="15" customHeight="1" x14ac:dyDescent="0.25">
      <c r="B66" s="943"/>
      <c r="C66" s="944"/>
      <c r="D66" s="944"/>
      <c r="E66" s="944"/>
      <c r="F66" s="944"/>
      <c r="G66" s="945"/>
      <c r="H66" s="943"/>
      <c r="I66" s="944"/>
      <c r="J66" s="944"/>
      <c r="K66" s="944"/>
      <c r="L66" s="945"/>
      <c r="O66" s="198"/>
    </row>
    <row r="67" spans="2:15" ht="15" customHeight="1" x14ac:dyDescent="0.25">
      <c r="B67" s="943"/>
      <c r="C67" s="944"/>
      <c r="D67" s="944"/>
      <c r="E67" s="944"/>
      <c r="F67" s="944"/>
      <c r="G67" s="945"/>
      <c r="H67" s="943"/>
      <c r="I67" s="944"/>
      <c r="J67" s="944"/>
      <c r="K67" s="944"/>
      <c r="L67" s="945"/>
    </row>
    <row r="68" spans="2:15" ht="15" customHeight="1" x14ac:dyDescent="0.25">
      <c r="B68" s="943"/>
      <c r="C68" s="944"/>
      <c r="D68" s="944"/>
      <c r="E68" s="944"/>
      <c r="F68" s="944"/>
      <c r="G68" s="945"/>
      <c r="H68" s="943"/>
      <c r="I68" s="944"/>
      <c r="J68" s="944"/>
      <c r="K68" s="944"/>
      <c r="L68" s="945"/>
    </row>
    <row r="69" spans="2:15" ht="15.75" customHeight="1" thickBot="1" x14ac:dyDescent="0.3">
      <c r="B69" s="943"/>
      <c r="C69" s="944"/>
      <c r="D69" s="944"/>
      <c r="E69" s="944"/>
      <c r="F69" s="944"/>
      <c r="G69" s="945"/>
      <c r="H69" s="943"/>
      <c r="I69" s="944"/>
      <c r="J69" s="944"/>
      <c r="K69" s="944"/>
      <c r="L69" s="945"/>
    </row>
    <row r="70" spans="2:15" ht="23.25" customHeight="1" x14ac:dyDescent="0.25">
      <c r="B70" s="997" t="s">
        <v>957</v>
      </c>
      <c r="C70" s="998"/>
      <c r="D70" s="998"/>
      <c r="E70" s="998"/>
      <c r="F70" s="998"/>
      <c r="G70" s="999"/>
      <c r="H70" s="997" t="s">
        <v>958</v>
      </c>
      <c r="I70" s="998"/>
      <c r="J70" s="998"/>
      <c r="K70" s="998"/>
      <c r="L70" s="998"/>
      <c r="M70" s="989"/>
    </row>
    <row r="71" spans="2:15" ht="25.5" customHeight="1" thickBot="1" x14ac:dyDescent="0.3">
      <c r="B71" s="1000"/>
      <c r="C71" s="1001"/>
      <c r="D71" s="1001"/>
      <c r="E71" s="1001"/>
      <c r="F71" s="1001"/>
      <c r="G71" s="1002"/>
      <c r="H71" s="1000"/>
      <c r="I71" s="1001"/>
      <c r="J71" s="1001"/>
      <c r="K71" s="1001"/>
      <c r="L71" s="1001"/>
      <c r="M71" s="990"/>
    </row>
    <row r="72" spans="2:15" ht="25.5" customHeight="1" thickBot="1" x14ac:dyDescent="0.3">
      <c r="B72" s="991" t="s">
        <v>732</v>
      </c>
      <c r="C72" s="992"/>
      <c r="D72" s="992"/>
      <c r="E72" s="992"/>
      <c r="F72" s="992"/>
      <c r="G72" s="992"/>
      <c r="H72" s="992"/>
      <c r="I72" s="992"/>
      <c r="J72" s="992"/>
      <c r="K72" s="992"/>
      <c r="L72" s="993"/>
    </row>
    <row r="73" spans="2:15" x14ac:dyDescent="0.25">
      <c r="B73" s="946" t="s">
        <v>721</v>
      </c>
      <c r="C73" s="947"/>
      <c r="D73" s="947"/>
      <c r="E73" s="947"/>
      <c r="F73" s="947"/>
      <c r="G73" s="948"/>
      <c r="H73" s="946" t="s">
        <v>722</v>
      </c>
      <c r="I73" s="947"/>
      <c r="J73" s="947"/>
      <c r="K73" s="947"/>
      <c r="L73" s="948"/>
    </row>
    <row r="74" spans="2:15" x14ac:dyDescent="0.25">
      <c r="B74" s="943"/>
      <c r="C74" s="944"/>
      <c r="D74" s="944"/>
      <c r="E74" s="944"/>
      <c r="F74" s="944"/>
      <c r="G74" s="945"/>
      <c r="H74" s="943"/>
      <c r="I74" s="944"/>
      <c r="J74" s="944"/>
      <c r="K74" s="944"/>
      <c r="L74" s="945"/>
    </row>
    <row r="75" spans="2:15" x14ac:dyDescent="0.25">
      <c r="B75" s="943"/>
      <c r="C75" s="944"/>
      <c r="D75" s="944"/>
      <c r="E75" s="944"/>
      <c r="F75" s="944"/>
      <c r="G75" s="945"/>
      <c r="H75" s="943"/>
      <c r="I75" s="944"/>
      <c r="J75" s="944"/>
      <c r="K75" s="944"/>
      <c r="L75" s="945"/>
    </row>
    <row r="76" spans="2:15" x14ac:dyDescent="0.25">
      <c r="B76" s="943"/>
      <c r="C76" s="944"/>
      <c r="D76" s="944"/>
      <c r="E76" s="944"/>
      <c r="F76" s="944"/>
      <c r="G76" s="945"/>
      <c r="H76" s="943"/>
      <c r="I76" s="944"/>
      <c r="J76" s="944"/>
      <c r="K76" s="944"/>
      <c r="L76" s="945"/>
    </row>
    <row r="77" spans="2:15" x14ac:dyDescent="0.25">
      <c r="B77" s="943"/>
      <c r="C77" s="944"/>
      <c r="D77" s="944"/>
      <c r="E77" s="944"/>
      <c r="F77" s="944"/>
      <c r="G77" s="945"/>
      <c r="H77" s="943"/>
      <c r="I77" s="944"/>
      <c r="J77" s="944"/>
      <c r="K77" s="944"/>
      <c r="L77" s="945"/>
    </row>
    <row r="78" spans="2:15" x14ac:dyDescent="0.25">
      <c r="B78" s="943"/>
      <c r="C78" s="944"/>
      <c r="D78" s="944"/>
      <c r="E78" s="944"/>
      <c r="F78" s="944"/>
      <c r="G78" s="945"/>
      <c r="H78" s="943"/>
      <c r="I78" s="944"/>
      <c r="J78" s="944"/>
      <c r="K78" s="944"/>
      <c r="L78" s="945"/>
    </row>
    <row r="79" spans="2:15" x14ac:dyDescent="0.25">
      <c r="B79" s="943"/>
      <c r="C79" s="944"/>
      <c r="D79" s="944"/>
      <c r="E79" s="944"/>
      <c r="F79" s="944"/>
      <c r="G79" s="945"/>
      <c r="H79" s="943"/>
      <c r="I79" s="944"/>
      <c r="J79" s="944"/>
      <c r="K79" s="944"/>
      <c r="L79" s="945"/>
    </row>
    <row r="80" spans="2:15" x14ac:dyDescent="0.25">
      <c r="B80" s="943"/>
      <c r="C80" s="944"/>
      <c r="D80" s="944"/>
      <c r="E80" s="944"/>
      <c r="F80" s="944"/>
      <c r="G80" s="945"/>
      <c r="H80" s="943"/>
      <c r="I80" s="944"/>
      <c r="J80" s="944"/>
      <c r="K80" s="944"/>
      <c r="L80" s="945"/>
    </row>
    <row r="81" spans="2:12" x14ac:dyDescent="0.25">
      <c r="B81" s="943"/>
      <c r="C81" s="944"/>
      <c r="D81" s="944"/>
      <c r="E81" s="944"/>
      <c r="F81" s="944"/>
      <c r="G81" s="945"/>
      <c r="H81" s="943"/>
      <c r="I81" s="944"/>
      <c r="J81" s="944"/>
      <c r="K81" s="944"/>
      <c r="L81" s="945"/>
    </row>
    <row r="82" spans="2:12" x14ac:dyDescent="0.25">
      <c r="B82" s="943"/>
      <c r="C82" s="944"/>
      <c r="D82" s="944"/>
      <c r="E82" s="944"/>
      <c r="F82" s="944"/>
      <c r="G82" s="945"/>
      <c r="H82" s="943"/>
      <c r="I82" s="944"/>
      <c r="J82" s="944"/>
      <c r="K82" s="944"/>
      <c r="L82" s="945"/>
    </row>
    <row r="83" spans="2:12" x14ac:dyDescent="0.25">
      <c r="B83" s="943"/>
      <c r="C83" s="944"/>
      <c r="D83" s="944"/>
      <c r="E83" s="944"/>
      <c r="F83" s="944"/>
      <c r="G83" s="945"/>
      <c r="H83" s="943"/>
      <c r="I83" s="944"/>
      <c r="J83" s="944"/>
      <c r="K83" s="944"/>
      <c r="L83" s="945"/>
    </row>
    <row r="84" spans="2:12" x14ac:dyDescent="0.25">
      <c r="B84" s="943"/>
      <c r="C84" s="944"/>
      <c r="D84" s="944"/>
      <c r="E84" s="944"/>
      <c r="F84" s="944"/>
      <c r="G84" s="945"/>
      <c r="H84" s="943"/>
      <c r="I84" s="944"/>
      <c r="J84" s="944"/>
      <c r="K84" s="944"/>
      <c r="L84" s="945"/>
    </row>
    <row r="85" spans="2:12" x14ac:dyDescent="0.25">
      <c r="B85" s="943"/>
      <c r="C85" s="944"/>
      <c r="D85" s="944"/>
      <c r="E85" s="944"/>
      <c r="F85" s="944"/>
      <c r="G85" s="945"/>
      <c r="H85" s="943"/>
      <c r="I85" s="944"/>
      <c r="J85" s="944"/>
      <c r="K85" s="944"/>
      <c r="L85" s="945"/>
    </row>
    <row r="86" spans="2:12" ht="15.75" thickBot="1" x14ac:dyDescent="0.3">
      <c r="B86" s="943"/>
      <c r="C86" s="944"/>
      <c r="D86" s="944"/>
      <c r="E86" s="944"/>
      <c r="F86" s="944"/>
      <c r="G86" s="945"/>
      <c r="H86" s="943"/>
      <c r="I86" s="944"/>
      <c r="J86" s="944"/>
      <c r="K86" s="944"/>
      <c r="L86" s="945"/>
    </row>
    <row r="87" spans="2:12" ht="24.75" customHeight="1" x14ac:dyDescent="0.25">
      <c r="B87" s="1003" t="s">
        <v>959</v>
      </c>
      <c r="C87" s="1004"/>
      <c r="D87" s="1004"/>
      <c r="E87" s="1004"/>
      <c r="F87" s="1004"/>
      <c r="G87" s="1004"/>
      <c r="H87" s="1004"/>
      <c r="I87" s="1004"/>
      <c r="J87" s="1004"/>
      <c r="K87" s="1004"/>
      <c r="L87" s="1004"/>
    </row>
    <row r="88" spans="2:12" ht="25.5" customHeight="1" thickBot="1" x14ac:dyDescent="0.3">
      <c r="B88" s="1005"/>
      <c r="C88" s="1006"/>
      <c r="D88" s="1006"/>
      <c r="E88" s="1006"/>
      <c r="F88" s="1006"/>
      <c r="G88" s="1006"/>
      <c r="H88" s="1006"/>
      <c r="I88" s="1006"/>
      <c r="J88" s="1006"/>
      <c r="K88" s="1006"/>
      <c r="L88" s="1006"/>
    </row>
    <row r="89" spans="2:12" x14ac:dyDescent="0.25">
      <c r="B89" s="946"/>
      <c r="C89" s="947"/>
      <c r="D89" s="947"/>
      <c r="E89" s="947"/>
      <c r="F89" s="947"/>
      <c r="G89" s="948"/>
      <c r="H89" s="946"/>
      <c r="I89" s="947"/>
      <c r="J89" s="947"/>
      <c r="K89" s="947"/>
      <c r="L89" s="948"/>
    </row>
    <row r="90" spans="2:12" x14ac:dyDescent="0.25">
      <c r="B90" s="943"/>
      <c r="C90" s="944"/>
      <c r="D90" s="944"/>
      <c r="E90" s="944"/>
      <c r="F90" s="944"/>
      <c r="G90" s="945"/>
      <c r="H90" s="943"/>
      <c r="I90" s="944"/>
      <c r="J90" s="944"/>
      <c r="K90" s="944"/>
      <c r="L90" s="945"/>
    </row>
    <row r="91" spans="2:12" x14ac:dyDescent="0.25">
      <c r="B91" s="943"/>
      <c r="C91" s="944"/>
      <c r="D91" s="944"/>
      <c r="E91" s="944"/>
      <c r="F91" s="944"/>
      <c r="G91" s="945"/>
      <c r="H91" s="943"/>
      <c r="I91" s="944"/>
      <c r="J91" s="944"/>
      <c r="K91" s="944"/>
      <c r="L91" s="945"/>
    </row>
    <row r="92" spans="2:12" x14ac:dyDescent="0.25">
      <c r="B92" s="943"/>
      <c r="C92" s="944"/>
      <c r="D92" s="944"/>
      <c r="E92" s="944"/>
      <c r="F92" s="944"/>
      <c r="G92" s="945"/>
      <c r="H92" s="943"/>
      <c r="I92" s="944"/>
      <c r="J92" s="944"/>
      <c r="K92" s="944"/>
      <c r="L92" s="945"/>
    </row>
    <row r="93" spans="2:12" x14ac:dyDescent="0.25">
      <c r="B93" s="943"/>
      <c r="C93" s="944"/>
      <c r="D93" s="944"/>
      <c r="E93" s="944"/>
      <c r="F93" s="944"/>
      <c r="G93" s="945"/>
      <c r="H93" s="943"/>
      <c r="I93" s="944"/>
      <c r="J93" s="944"/>
      <c r="K93" s="944"/>
      <c r="L93" s="945"/>
    </row>
    <row r="94" spans="2:12" x14ac:dyDescent="0.25">
      <c r="B94" s="943"/>
      <c r="C94" s="944"/>
      <c r="D94" s="944"/>
      <c r="E94" s="944"/>
      <c r="F94" s="944"/>
      <c r="G94" s="945"/>
      <c r="H94" s="943"/>
      <c r="I94" s="944"/>
      <c r="J94" s="944"/>
      <c r="K94" s="944"/>
      <c r="L94" s="945"/>
    </row>
    <row r="95" spans="2:12" x14ac:dyDescent="0.25">
      <c r="B95" s="943"/>
      <c r="C95" s="944"/>
      <c r="D95" s="944"/>
      <c r="E95" s="944"/>
      <c r="F95" s="944"/>
      <c r="G95" s="945"/>
      <c r="H95" s="943"/>
      <c r="I95" s="944"/>
      <c r="J95" s="944"/>
      <c r="K95" s="944"/>
      <c r="L95" s="945"/>
    </row>
    <row r="96" spans="2:12" x14ac:dyDescent="0.25">
      <c r="B96" s="943"/>
      <c r="C96" s="944"/>
      <c r="D96" s="944"/>
      <c r="E96" s="944"/>
      <c r="F96" s="944"/>
      <c r="G96" s="945"/>
      <c r="H96" s="943"/>
      <c r="I96" s="944"/>
      <c r="J96" s="944"/>
      <c r="K96" s="944"/>
      <c r="L96" s="945"/>
    </row>
    <row r="97" spans="2:12" x14ac:dyDescent="0.25">
      <c r="B97" s="943"/>
      <c r="C97" s="944"/>
      <c r="D97" s="944"/>
      <c r="E97" s="944"/>
      <c r="F97" s="944"/>
      <c r="G97" s="945"/>
      <c r="H97" s="943"/>
      <c r="I97" s="944"/>
      <c r="J97" s="944"/>
      <c r="K97" s="944"/>
      <c r="L97" s="945"/>
    </row>
    <row r="98" spans="2:12" x14ac:dyDescent="0.25">
      <c r="B98" s="943"/>
      <c r="C98" s="944"/>
      <c r="D98" s="944"/>
      <c r="E98" s="944"/>
      <c r="F98" s="944"/>
      <c r="G98" s="945"/>
      <c r="H98" s="943"/>
      <c r="I98" s="944"/>
      <c r="J98" s="944"/>
      <c r="K98" s="944"/>
      <c r="L98" s="945"/>
    </row>
    <row r="99" spans="2:12" x14ac:dyDescent="0.25">
      <c r="B99" s="943"/>
      <c r="C99" s="944"/>
      <c r="D99" s="944"/>
      <c r="E99" s="944"/>
      <c r="F99" s="944"/>
      <c r="G99" s="945"/>
      <c r="H99" s="943"/>
      <c r="I99" s="944"/>
      <c r="J99" s="944"/>
      <c r="K99" s="944"/>
      <c r="L99" s="945"/>
    </row>
    <row r="100" spans="2:12" x14ac:dyDescent="0.25">
      <c r="B100" s="943"/>
      <c r="C100" s="944"/>
      <c r="D100" s="944"/>
      <c r="E100" s="944"/>
      <c r="F100" s="944"/>
      <c r="G100" s="945"/>
      <c r="H100" s="943"/>
      <c r="I100" s="944"/>
      <c r="J100" s="944"/>
      <c r="K100" s="944"/>
      <c r="L100" s="945"/>
    </row>
    <row r="101" spans="2:12" x14ac:dyDescent="0.25">
      <c r="B101" s="943"/>
      <c r="C101" s="944"/>
      <c r="D101" s="944"/>
      <c r="E101" s="944"/>
      <c r="F101" s="944"/>
      <c r="G101" s="945"/>
      <c r="H101" s="943"/>
      <c r="I101" s="944"/>
      <c r="J101" s="944"/>
      <c r="K101" s="944"/>
      <c r="L101" s="945"/>
    </row>
    <row r="102" spans="2:12" ht="15.75" thickBot="1" x14ac:dyDescent="0.3">
      <c r="B102" s="943"/>
      <c r="C102" s="944"/>
      <c r="D102" s="944"/>
      <c r="E102" s="944"/>
      <c r="F102" s="944"/>
      <c r="G102" s="945"/>
      <c r="H102" s="943"/>
      <c r="I102" s="944"/>
      <c r="J102" s="944"/>
      <c r="K102" s="944"/>
      <c r="L102" s="945"/>
    </row>
    <row r="103" spans="2:12" ht="15.75" customHeight="1" x14ac:dyDescent="0.25">
      <c r="B103" s="1007" t="s">
        <v>960</v>
      </c>
      <c r="C103" s="1008"/>
      <c r="D103" s="1008"/>
      <c r="E103" s="1008"/>
      <c r="F103" s="1008"/>
      <c r="G103" s="1009"/>
      <c r="H103" s="1007" t="s">
        <v>961</v>
      </c>
      <c r="I103" s="1008"/>
      <c r="J103" s="1008"/>
      <c r="K103" s="1008"/>
      <c r="L103" s="1008"/>
    </row>
    <row r="104" spans="2:12" ht="31.5" customHeight="1" thickBot="1" x14ac:dyDescent="0.3">
      <c r="B104" s="1010"/>
      <c r="C104" s="1011"/>
      <c r="D104" s="1011"/>
      <c r="E104" s="1011"/>
      <c r="F104" s="1011"/>
      <c r="G104" s="1012"/>
      <c r="H104" s="1010"/>
      <c r="I104" s="1011"/>
      <c r="J104" s="1011"/>
      <c r="K104" s="1011"/>
      <c r="L104" s="1011"/>
    </row>
  </sheetData>
  <mergeCells count="37">
    <mergeCell ref="B103:G104"/>
    <mergeCell ref="H103:L104"/>
    <mergeCell ref="B73:G86"/>
    <mergeCell ref="H73:L86"/>
    <mergeCell ref="B87:L88"/>
    <mergeCell ref="B89:G102"/>
    <mergeCell ref="H89:L102"/>
    <mergeCell ref="M54:M55"/>
    <mergeCell ref="B70:G71"/>
    <mergeCell ref="H70:L71"/>
    <mergeCell ref="M70:M71"/>
    <mergeCell ref="B72:L72"/>
    <mergeCell ref="B56:G69"/>
    <mergeCell ref="H56:L69"/>
    <mergeCell ref="B23:G36"/>
    <mergeCell ref="H23:L36"/>
    <mergeCell ref="B37:G38"/>
    <mergeCell ref="H37:L38"/>
    <mergeCell ref="B40:G53"/>
    <mergeCell ref="H40:L53"/>
    <mergeCell ref="B54:G55"/>
    <mergeCell ref="H54:L55"/>
    <mergeCell ref="M37:M38"/>
    <mergeCell ref="B39:L39"/>
    <mergeCell ref="B6:L6"/>
    <mergeCell ref="B7:G20"/>
    <mergeCell ref="H7:L20"/>
    <mergeCell ref="B21:G22"/>
    <mergeCell ref="H21:L22"/>
    <mergeCell ref="M21:M22"/>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C097D2-2863-4496-9528-98E034AC4F48}">
  <dimension ref="B1:M245"/>
  <sheetViews>
    <sheetView view="pageBreakPreview" topLeftCell="A21" zoomScale="85" zoomScaleNormal="100" zoomScaleSheetLayoutView="85" zoomScalePageLayoutView="110" workbookViewId="0">
      <selection activeCell="O11" sqref="O11"/>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thickBot="1" x14ac:dyDescent="0.3">
      <c r="B3" s="1013" t="s">
        <v>434</v>
      </c>
      <c r="C3" s="1014"/>
      <c r="D3" s="1014"/>
      <c r="E3" s="1015"/>
      <c r="F3" s="177">
        <v>44014</v>
      </c>
      <c r="G3" s="1013" t="s">
        <v>435</v>
      </c>
      <c r="H3" s="1014"/>
      <c r="I3" s="919"/>
      <c r="J3" s="1016">
        <v>44020</v>
      </c>
      <c r="K3" s="1017"/>
      <c r="L3" s="1018"/>
    </row>
    <row r="4" spans="2:12" ht="24.95" customHeight="1" x14ac:dyDescent="0.25">
      <c r="B4" s="1019" t="s">
        <v>384</v>
      </c>
      <c r="C4" s="1020"/>
      <c r="D4" s="1020"/>
      <c r="E4" s="1020"/>
      <c r="F4" s="1020"/>
      <c r="G4" s="1020"/>
      <c r="H4" s="1021"/>
      <c r="I4" s="162" t="s">
        <v>701</v>
      </c>
      <c r="J4" s="206" t="s">
        <v>2</v>
      </c>
      <c r="K4" s="929" t="s">
        <v>0</v>
      </c>
      <c r="L4" s="930"/>
    </row>
    <row r="5" spans="2:12" ht="24.95" customHeight="1" thickBot="1" x14ac:dyDescent="0.3">
      <c r="B5" s="1022"/>
      <c r="C5" s="1023"/>
      <c r="D5" s="1023"/>
      <c r="E5" s="1023"/>
      <c r="F5" s="1023"/>
      <c r="G5" s="1023"/>
      <c r="H5" s="1024"/>
      <c r="I5" s="191" t="s">
        <v>702</v>
      </c>
      <c r="J5" s="160">
        <v>2</v>
      </c>
      <c r="K5" s="987" t="s">
        <v>436</v>
      </c>
      <c r="L5" s="988"/>
    </row>
    <row r="6" spans="2:12" ht="15.75" customHeight="1" x14ac:dyDescent="0.25">
      <c r="B6" s="943" t="s">
        <v>643</v>
      </c>
      <c r="C6" s="944"/>
      <c r="D6" s="944"/>
      <c r="E6" s="944"/>
      <c r="F6" s="944"/>
      <c r="G6" s="945"/>
      <c r="H6" s="946" t="s">
        <v>644</v>
      </c>
      <c r="I6" s="947"/>
      <c r="J6" s="947"/>
      <c r="K6" s="947"/>
      <c r="L6" s="948"/>
    </row>
    <row r="7" spans="2:12" x14ac:dyDescent="0.25">
      <c r="B7" s="943"/>
      <c r="C7" s="944"/>
      <c r="D7" s="944"/>
      <c r="E7" s="944"/>
      <c r="F7" s="944"/>
      <c r="G7" s="945"/>
      <c r="H7" s="943"/>
      <c r="I7" s="944"/>
      <c r="J7" s="944"/>
      <c r="K7" s="944"/>
      <c r="L7" s="945"/>
    </row>
    <row r="8" spans="2:12" x14ac:dyDescent="0.25">
      <c r="B8" s="943"/>
      <c r="C8" s="944"/>
      <c r="D8" s="944"/>
      <c r="E8" s="944"/>
      <c r="F8" s="944"/>
      <c r="G8" s="945"/>
      <c r="H8" s="943"/>
      <c r="I8" s="944"/>
      <c r="J8" s="944"/>
      <c r="K8" s="944"/>
      <c r="L8" s="945"/>
    </row>
    <row r="9" spans="2:12" x14ac:dyDescent="0.25">
      <c r="B9" s="943"/>
      <c r="C9" s="944"/>
      <c r="D9" s="944"/>
      <c r="E9" s="944"/>
      <c r="F9" s="944"/>
      <c r="G9" s="945"/>
      <c r="H9" s="943"/>
      <c r="I9" s="944"/>
      <c r="J9" s="944"/>
      <c r="K9" s="944"/>
      <c r="L9" s="945"/>
    </row>
    <row r="10" spans="2:12" x14ac:dyDescent="0.25">
      <c r="B10" s="943"/>
      <c r="C10" s="944"/>
      <c r="D10" s="944"/>
      <c r="E10" s="944"/>
      <c r="F10" s="944"/>
      <c r="G10" s="945"/>
      <c r="H10" s="943"/>
      <c r="I10" s="944"/>
      <c r="J10" s="944"/>
      <c r="K10" s="944"/>
      <c r="L10" s="945"/>
    </row>
    <row r="11" spans="2:12" x14ac:dyDescent="0.25">
      <c r="B11" s="943"/>
      <c r="C11" s="944"/>
      <c r="D11" s="944"/>
      <c r="E11" s="944"/>
      <c r="F11" s="944"/>
      <c r="G11" s="945"/>
      <c r="H11" s="943"/>
      <c r="I11" s="944"/>
      <c r="J11" s="944"/>
      <c r="K11" s="944"/>
      <c r="L11" s="945"/>
    </row>
    <row r="12" spans="2:12" x14ac:dyDescent="0.25">
      <c r="B12" s="943"/>
      <c r="C12" s="944"/>
      <c r="D12" s="944"/>
      <c r="E12" s="944"/>
      <c r="F12" s="944"/>
      <c r="G12" s="945"/>
      <c r="H12" s="943"/>
      <c r="I12" s="944"/>
      <c r="J12" s="944"/>
      <c r="K12" s="944"/>
      <c r="L12" s="945"/>
    </row>
    <row r="13" spans="2:12" x14ac:dyDescent="0.25">
      <c r="B13" s="943"/>
      <c r="C13" s="944"/>
      <c r="D13" s="944"/>
      <c r="E13" s="944"/>
      <c r="F13" s="944"/>
      <c r="G13" s="945"/>
      <c r="H13" s="943"/>
      <c r="I13" s="944"/>
      <c r="J13" s="944"/>
      <c r="K13" s="944"/>
      <c r="L13" s="945"/>
    </row>
    <row r="14" spans="2:12" x14ac:dyDescent="0.25">
      <c r="B14" s="943"/>
      <c r="C14" s="944"/>
      <c r="D14" s="944"/>
      <c r="E14" s="944"/>
      <c r="F14" s="944"/>
      <c r="G14" s="945"/>
      <c r="H14" s="943"/>
      <c r="I14" s="944"/>
      <c r="J14" s="944"/>
      <c r="K14" s="944"/>
      <c r="L14" s="945"/>
    </row>
    <row r="15" spans="2:12" x14ac:dyDescent="0.25">
      <c r="B15" s="943"/>
      <c r="C15" s="944"/>
      <c r="D15" s="944"/>
      <c r="E15" s="944"/>
      <c r="F15" s="944"/>
      <c r="G15" s="945"/>
      <c r="H15" s="943"/>
      <c r="I15" s="944"/>
      <c r="J15" s="944"/>
      <c r="K15" s="944"/>
      <c r="L15" s="945"/>
    </row>
    <row r="16" spans="2:12" x14ac:dyDescent="0.25">
      <c r="B16" s="943"/>
      <c r="C16" s="944"/>
      <c r="D16" s="944"/>
      <c r="E16" s="944"/>
      <c r="F16" s="944"/>
      <c r="G16" s="945"/>
      <c r="H16" s="943"/>
      <c r="I16" s="944"/>
      <c r="J16" s="944"/>
      <c r="K16" s="944"/>
      <c r="L16" s="945"/>
    </row>
    <row r="17" spans="2:13" x14ac:dyDescent="0.25">
      <c r="B17" s="943"/>
      <c r="C17" s="944"/>
      <c r="D17" s="944"/>
      <c r="E17" s="944"/>
      <c r="F17" s="944"/>
      <c r="G17" s="945"/>
      <c r="H17" s="943"/>
      <c r="I17" s="944"/>
      <c r="J17" s="944"/>
      <c r="K17" s="944"/>
      <c r="L17" s="945"/>
    </row>
    <row r="18" spans="2:13" x14ac:dyDescent="0.25">
      <c r="B18" s="943"/>
      <c r="C18" s="944"/>
      <c r="D18" s="944"/>
      <c r="E18" s="944"/>
      <c r="F18" s="944"/>
      <c r="G18" s="945"/>
      <c r="H18" s="943"/>
      <c r="I18" s="944"/>
      <c r="J18" s="944"/>
      <c r="K18" s="944"/>
      <c r="L18" s="945"/>
    </row>
    <row r="19" spans="2:13" ht="15.75" thickBot="1" x14ac:dyDescent="0.3">
      <c r="B19" s="1025"/>
      <c r="C19" s="1026"/>
      <c r="D19" s="1026"/>
      <c r="E19" s="1026"/>
      <c r="F19" s="1026"/>
      <c r="G19" s="1027"/>
      <c r="H19" s="1025"/>
      <c r="I19" s="1026"/>
      <c r="J19" s="1026"/>
      <c r="K19" s="1026"/>
      <c r="L19" s="1027"/>
    </row>
    <row r="20" spans="2:13" ht="25.5" customHeight="1" x14ac:dyDescent="0.25">
      <c r="B20" s="1028" t="s">
        <v>1043</v>
      </c>
      <c r="C20" s="1029"/>
      <c r="D20" s="1029"/>
      <c r="E20" s="1029"/>
      <c r="F20" s="1029"/>
      <c r="G20" s="1030"/>
      <c r="H20" s="1034" t="s">
        <v>1044</v>
      </c>
      <c r="I20" s="1035"/>
      <c r="J20" s="1035"/>
      <c r="K20" s="1035"/>
      <c r="L20" s="1035"/>
      <c r="M20" s="978"/>
    </row>
    <row r="21" spans="2:13" ht="23.25" customHeight="1" thickBot="1" x14ac:dyDescent="0.3">
      <c r="B21" s="1031"/>
      <c r="C21" s="1032"/>
      <c r="D21" s="1032"/>
      <c r="E21" s="1032"/>
      <c r="F21" s="1032"/>
      <c r="G21" s="1033"/>
      <c r="H21" s="1036"/>
      <c r="I21" s="978"/>
      <c r="J21" s="978"/>
      <c r="K21" s="978"/>
      <c r="L21" s="978"/>
      <c r="M21" s="978"/>
    </row>
    <row r="22" spans="2:13" ht="15.75" customHeight="1" x14ac:dyDescent="0.25">
      <c r="B22" s="946" t="s">
        <v>719</v>
      </c>
      <c r="C22" s="947"/>
      <c r="D22" s="947"/>
      <c r="E22" s="947"/>
      <c r="F22" s="947"/>
      <c r="G22" s="948"/>
      <c r="H22" s="946" t="s">
        <v>720</v>
      </c>
      <c r="I22" s="947"/>
      <c r="J22" s="947"/>
      <c r="K22" s="947"/>
      <c r="L22" s="948"/>
    </row>
    <row r="23" spans="2:13" x14ac:dyDescent="0.25">
      <c r="B23" s="943"/>
      <c r="C23" s="944"/>
      <c r="D23" s="944"/>
      <c r="E23" s="944"/>
      <c r="F23" s="944"/>
      <c r="G23" s="945"/>
      <c r="H23" s="943"/>
      <c r="I23" s="944"/>
      <c r="J23" s="944"/>
      <c r="K23" s="944"/>
      <c r="L23" s="945"/>
    </row>
    <row r="24" spans="2:13" x14ac:dyDescent="0.25">
      <c r="B24" s="943"/>
      <c r="C24" s="944"/>
      <c r="D24" s="944"/>
      <c r="E24" s="944"/>
      <c r="F24" s="944"/>
      <c r="G24" s="945"/>
      <c r="H24" s="943"/>
      <c r="I24" s="944"/>
      <c r="J24" s="944"/>
      <c r="K24" s="944"/>
      <c r="L24" s="945"/>
    </row>
    <row r="25" spans="2:13" x14ac:dyDescent="0.25">
      <c r="B25" s="943"/>
      <c r="C25" s="944"/>
      <c r="D25" s="944"/>
      <c r="E25" s="944"/>
      <c r="F25" s="944"/>
      <c r="G25" s="945"/>
      <c r="H25" s="943"/>
      <c r="I25" s="944"/>
      <c r="J25" s="944"/>
      <c r="K25" s="944"/>
      <c r="L25" s="945"/>
    </row>
    <row r="26" spans="2:13" x14ac:dyDescent="0.25">
      <c r="B26" s="943"/>
      <c r="C26" s="944"/>
      <c r="D26" s="944"/>
      <c r="E26" s="944"/>
      <c r="F26" s="944"/>
      <c r="G26" s="945"/>
      <c r="H26" s="943"/>
      <c r="I26" s="944"/>
      <c r="J26" s="944"/>
      <c r="K26" s="944"/>
      <c r="L26" s="945"/>
    </row>
    <row r="27" spans="2:13" x14ac:dyDescent="0.25">
      <c r="B27" s="943"/>
      <c r="C27" s="944"/>
      <c r="D27" s="944"/>
      <c r="E27" s="944"/>
      <c r="F27" s="944"/>
      <c r="G27" s="945"/>
      <c r="H27" s="943"/>
      <c r="I27" s="944"/>
      <c r="J27" s="944"/>
      <c r="K27" s="944"/>
      <c r="L27" s="945"/>
    </row>
    <row r="28" spans="2:13" x14ac:dyDescent="0.25">
      <c r="B28" s="943"/>
      <c r="C28" s="944"/>
      <c r="D28" s="944"/>
      <c r="E28" s="944"/>
      <c r="F28" s="944"/>
      <c r="G28" s="945"/>
      <c r="H28" s="943"/>
      <c r="I28" s="944"/>
      <c r="J28" s="944"/>
      <c r="K28" s="944"/>
      <c r="L28" s="945"/>
    </row>
    <row r="29" spans="2:13" x14ac:dyDescent="0.25">
      <c r="B29" s="943"/>
      <c r="C29" s="944"/>
      <c r="D29" s="944"/>
      <c r="E29" s="944"/>
      <c r="F29" s="944"/>
      <c r="G29" s="945"/>
      <c r="H29" s="943"/>
      <c r="I29" s="944"/>
      <c r="J29" s="944"/>
      <c r="K29" s="944"/>
      <c r="L29" s="945"/>
    </row>
    <row r="30" spans="2:13" x14ac:dyDescent="0.25">
      <c r="B30" s="943"/>
      <c r="C30" s="944"/>
      <c r="D30" s="944"/>
      <c r="E30" s="944"/>
      <c r="F30" s="944"/>
      <c r="G30" s="945"/>
      <c r="H30" s="943"/>
      <c r="I30" s="944"/>
      <c r="J30" s="944"/>
      <c r="K30" s="944"/>
      <c r="L30" s="945"/>
    </row>
    <row r="31" spans="2:13" x14ac:dyDescent="0.25">
      <c r="B31" s="943"/>
      <c r="C31" s="944"/>
      <c r="D31" s="944"/>
      <c r="E31" s="944"/>
      <c r="F31" s="944"/>
      <c r="G31" s="945"/>
      <c r="H31" s="943"/>
      <c r="I31" s="944"/>
      <c r="J31" s="944"/>
      <c r="K31" s="944"/>
      <c r="L31" s="945"/>
    </row>
    <row r="32" spans="2:13" x14ac:dyDescent="0.25">
      <c r="B32" s="943"/>
      <c r="C32" s="944"/>
      <c r="D32" s="944"/>
      <c r="E32" s="944"/>
      <c r="F32" s="944"/>
      <c r="G32" s="945"/>
      <c r="H32" s="943"/>
      <c r="I32" s="944"/>
      <c r="J32" s="944"/>
      <c r="K32" s="944"/>
      <c r="L32" s="945"/>
    </row>
    <row r="33" spans="2:12" x14ac:dyDescent="0.25">
      <c r="B33" s="943"/>
      <c r="C33" s="944"/>
      <c r="D33" s="944"/>
      <c r="E33" s="944"/>
      <c r="F33" s="944"/>
      <c r="G33" s="945"/>
      <c r="H33" s="943"/>
      <c r="I33" s="944"/>
      <c r="J33" s="944"/>
      <c r="K33" s="944"/>
      <c r="L33" s="945"/>
    </row>
    <row r="34" spans="2:12" x14ac:dyDescent="0.25">
      <c r="B34" s="943"/>
      <c r="C34" s="944"/>
      <c r="D34" s="944"/>
      <c r="E34" s="944"/>
      <c r="F34" s="944"/>
      <c r="G34" s="945"/>
      <c r="H34" s="943"/>
      <c r="I34" s="944"/>
      <c r="J34" s="944"/>
      <c r="K34" s="944"/>
      <c r="L34" s="945"/>
    </row>
    <row r="35" spans="2:12" ht="15.75" thickBot="1" x14ac:dyDescent="0.3">
      <c r="B35" s="1025"/>
      <c r="C35" s="1026"/>
      <c r="D35" s="1026"/>
      <c r="E35" s="1026"/>
      <c r="F35" s="1026"/>
      <c r="G35" s="1027"/>
      <c r="H35" s="1025"/>
      <c r="I35" s="1026"/>
      <c r="J35" s="1026"/>
      <c r="K35" s="1026"/>
      <c r="L35" s="1027"/>
    </row>
    <row r="36" spans="2:12" ht="20.25" customHeight="1" x14ac:dyDescent="0.25">
      <c r="B36" s="1028" t="s">
        <v>1045</v>
      </c>
      <c r="C36" s="1029"/>
      <c r="D36" s="1029"/>
      <c r="E36" s="1029"/>
      <c r="F36" s="1029"/>
      <c r="G36" s="1030"/>
      <c r="H36" s="1034" t="s">
        <v>1046</v>
      </c>
      <c r="I36" s="1035"/>
      <c r="J36" s="1035"/>
      <c r="K36" s="1035"/>
      <c r="L36" s="1035"/>
    </row>
    <row r="37" spans="2:12" ht="18" customHeight="1" thickBot="1" x14ac:dyDescent="0.3">
      <c r="B37" s="1031"/>
      <c r="C37" s="1032"/>
      <c r="D37" s="1032"/>
      <c r="E37" s="1032"/>
      <c r="F37" s="1032"/>
      <c r="G37" s="1033"/>
      <c r="H37" s="1036"/>
      <c r="I37" s="978"/>
      <c r="J37" s="978"/>
      <c r="K37" s="978"/>
      <c r="L37" s="978"/>
    </row>
    <row r="38" spans="2:12" ht="15.75" customHeight="1" x14ac:dyDescent="0.25">
      <c r="B38" s="946" t="s">
        <v>719</v>
      </c>
      <c r="C38" s="947"/>
      <c r="D38" s="947"/>
      <c r="E38" s="947"/>
      <c r="F38" s="947"/>
      <c r="G38" s="948"/>
      <c r="H38" s="946" t="s">
        <v>720</v>
      </c>
      <c r="I38" s="947"/>
      <c r="J38" s="947"/>
      <c r="K38" s="947"/>
      <c r="L38" s="948"/>
    </row>
    <row r="39" spans="2:12" x14ac:dyDescent="0.25">
      <c r="B39" s="943"/>
      <c r="C39" s="944"/>
      <c r="D39" s="944"/>
      <c r="E39" s="944"/>
      <c r="F39" s="944"/>
      <c r="G39" s="945"/>
      <c r="H39" s="943"/>
      <c r="I39" s="944"/>
      <c r="J39" s="944"/>
      <c r="K39" s="944"/>
      <c r="L39" s="945"/>
    </row>
    <row r="40" spans="2:12" x14ac:dyDescent="0.25">
      <c r="B40" s="943"/>
      <c r="C40" s="944"/>
      <c r="D40" s="944"/>
      <c r="E40" s="944"/>
      <c r="F40" s="944"/>
      <c r="G40" s="945"/>
      <c r="H40" s="943"/>
      <c r="I40" s="944"/>
      <c r="J40" s="944"/>
      <c r="K40" s="944"/>
      <c r="L40" s="945"/>
    </row>
    <row r="41" spans="2:12" x14ac:dyDescent="0.25">
      <c r="B41" s="943"/>
      <c r="C41" s="944"/>
      <c r="D41" s="944"/>
      <c r="E41" s="944"/>
      <c r="F41" s="944"/>
      <c r="G41" s="945"/>
      <c r="H41" s="943"/>
      <c r="I41" s="944"/>
      <c r="J41" s="944"/>
      <c r="K41" s="944"/>
      <c r="L41" s="945"/>
    </row>
    <row r="42" spans="2:12" x14ac:dyDescent="0.25">
      <c r="B42" s="943"/>
      <c r="C42" s="944"/>
      <c r="D42" s="944"/>
      <c r="E42" s="944"/>
      <c r="F42" s="944"/>
      <c r="G42" s="945"/>
      <c r="H42" s="943"/>
      <c r="I42" s="944"/>
      <c r="J42" s="944"/>
      <c r="K42" s="944"/>
      <c r="L42" s="945"/>
    </row>
    <row r="43" spans="2:12" x14ac:dyDescent="0.25">
      <c r="B43" s="943"/>
      <c r="C43" s="944"/>
      <c r="D43" s="944"/>
      <c r="E43" s="944"/>
      <c r="F43" s="944"/>
      <c r="G43" s="945"/>
      <c r="H43" s="943"/>
      <c r="I43" s="944"/>
      <c r="J43" s="944"/>
      <c r="K43" s="944"/>
      <c r="L43" s="945"/>
    </row>
    <row r="44" spans="2:12" x14ac:dyDescent="0.25">
      <c r="B44" s="943"/>
      <c r="C44" s="944"/>
      <c r="D44" s="944"/>
      <c r="E44" s="944"/>
      <c r="F44" s="944"/>
      <c r="G44" s="945"/>
      <c r="H44" s="943"/>
      <c r="I44" s="944"/>
      <c r="J44" s="944"/>
      <c r="K44" s="944"/>
      <c r="L44" s="945"/>
    </row>
    <row r="45" spans="2:12" x14ac:dyDescent="0.25">
      <c r="B45" s="943"/>
      <c r="C45" s="944"/>
      <c r="D45" s="944"/>
      <c r="E45" s="944"/>
      <c r="F45" s="944"/>
      <c r="G45" s="945"/>
      <c r="H45" s="943"/>
      <c r="I45" s="944"/>
      <c r="J45" s="944"/>
      <c r="K45" s="944"/>
      <c r="L45" s="945"/>
    </row>
    <row r="46" spans="2:12" x14ac:dyDescent="0.25">
      <c r="B46" s="943"/>
      <c r="C46" s="944"/>
      <c r="D46" s="944"/>
      <c r="E46" s="944"/>
      <c r="F46" s="944"/>
      <c r="G46" s="945"/>
      <c r="H46" s="943"/>
      <c r="I46" s="944"/>
      <c r="J46" s="944"/>
      <c r="K46" s="944"/>
      <c r="L46" s="945"/>
    </row>
    <row r="47" spans="2:12" x14ac:dyDescent="0.25">
      <c r="B47" s="943"/>
      <c r="C47" s="944"/>
      <c r="D47" s="944"/>
      <c r="E47" s="944"/>
      <c r="F47" s="944"/>
      <c r="G47" s="945"/>
      <c r="H47" s="943"/>
      <c r="I47" s="944"/>
      <c r="J47" s="944"/>
      <c r="K47" s="944"/>
      <c r="L47" s="945"/>
    </row>
    <row r="48" spans="2:12" x14ac:dyDescent="0.25">
      <c r="B48" s="943"/>
      <c r="C48" s="944"/>
      <c r="D48" s="944"/>
      <c r="E48" s="944"/>
      <c r="F48" s="944"/>
      <c r="G48" s="945"/>
      <c r="H48" s="943"/>
      <c r="I48" s="944"/>
      <c r="J48" s="944"/>
      <c r="K48" s="944"/>
      <c r="L48" s="945"/>
    </row>
    <row r="49" spans="2:12" x14ac:dyDescent="0.25">
      <c r="B49" s="943"/>
      <c r="C49" s="944"/>
      <c r="D49" s="944"/>
      <c r="E49" s="944"/>
      <c r="F49" s="944"/>
      <c r="G49" s="945"/>
      <c r="H49" s="943"/>
      <c r="I49" s="944"/>
      <c r="J49" s="944"/>
      <c r="K49" s="944"/>
      <c r="L49" s="945"/>
    </row>
    <row r="50" spans="2:12" x14ac:dyDescent="0.25">
      <c r="B50" s="943"/>
      <c r="C50" s="944"/>
      <c r="D50" s="944"/>
      <c r="E50" s="944"/>
      <c r="F50" s="944"/>
      <c r="G50" s="945"/>
      <c r="H50" s="943"/>
      <c r="I50" s="944"/>
      <c r="J50" s="944"/>
      <c r="K50" s="944"/>
      <c r="L50" s="945"/>
    </row>
    <row r="51" spans="2:12" ht="15.75" thickBot="1" x14ac:dyDescent="0.3">
      <c r="B51" s="1025"/>
      <c r="C51" s="1026"/>
      <c r="D51" s="1026"/>
      <c r="E51" s="1026"/>
      <c r="F51" s="1026"/>
      <c r="G51" s="1027"/>
      <c r="H51" s="1025"/>
      <c r="I51" s="1026"/>
      <c r="J51" s="1026"/>
      <c r="K51" s="1026"/>
      <c r="L51" s="1027"/>
    </row>
    <row r="52" spans="2:12" ht="20.25" customHeight="1" x14ac:dyDescent="0.25">
      <c r="B52" s="1028" t="s">
        <v>1044</v>
      </c>
      <c r="C52" s="1029"/>
      <c r="D52" s="1029"/>
      <c r="E52" s="1029"/>
      <c r="F52" s="1029"/>
      <c r="G52" s="1030"/>
      <c r="H52" s="1034" t="s">
        <v>1047</v>
      </c>
      <c r="I52" s="1035"/>
      <c r="J52" s="1035"/>
      <c r="K52" s="1035"/>
      <c r="L52" s="1035"/>
    </row>
    <row r="53" spans="2:12" ht="18" customHeight="1" thickBot="1" x14ac:dyDescent="0.3">
      <c r="B53" s="1031"/>
      <c r="C53" s="1032"/>
      <c r="D53" s="1032"/>
      <c r="E53" s="1032"/>
      <c r="F53" s="1032"/>
      <c r="G53" s="1033"/>
      <c r="H53" s="1036"/>
      <c r="I53" s="978"/>
      <c r="J53" s="978"/>
      <c r="K53" s="978"/>
      <c r="L53" s="978"/>
    </row>
    <row r="54" spans="2:12" x14ac:dyDescent="0.25">
      <c r="B54" s="946" t="s">
        <v>721</v>
      </c>
      <c r="C54" s="947"/>
      <c r="D54" s="947"/>
      <c r="E54" s="947"/>
      <c r="F54" s="947"/>
      <c r="G54" s="948"/>
      <c r="H54" s="946" t="s">
        <v>722</v>
      </c>
      <c r="I54" s="947"/>
      <c r="J54" s="947"/>
      <c r="K54" s="947"/>
      <c r="L54" s="948"/>
    </row>
    <row r="55" spans="2:12" x14ac:dyDescent="0.25">
      <c r="B55" s="943"/>
      <c r="C55" s="944"/>
      <c r="D55" s="944"/>
      <c r="E55" s="944"/>
      <c r="F55" s="944"/>
      <c r="G55" s="945"/>
      <c r="H55" s="943"/>
      <c r="I55" s="944"/>
      <c r="J55" s="944"/>
      <c r="K55" s="944"/>
      <c r="L55" s="945"/>
    </row>
    <row r="56" spans="2:12" x14ac:dyDescent="0.25">
      <c r="B56" s="943"/>
      <c r="C56" s="944"/>
      <c r="D56" s="944"/>
      <c r="E56" s="944"/>
      <c r="F56" s="944"/>
      <c r="G56" s="945"/>
      <c r="H56" s="943"/>
      <c r="I56" s="944"/>
      <c r="J56" s="944"/>
      <c r="K56" s="944"/>
      <c r="L56" s="945"/>
    </row>
    <row r="57" spans="2:12" x14ac:dyDescent="0.25">
      <c r="B57" s="943"/>
      <c r="C57" s="944"/>
      <c r="D57" s="944"/>
      <c r="E57" s="944"/>
      <c r="F57" s="944"/>
      <c r="G57" s="945"/>
      <c r="H57" s="943"/>
      <c r="I57" s="944"/>
      <c r="J57" s="944"/>
      <c r="K57" s="944"/>
      <c r="L57" s="945"/>
    </row>
    <row r="58" spans="2:12" x14ac:dyDescent="0.25">
      <c r="B58" s="943"/>
      <c r="C58" s="944"/>
      <c r="D58" s="944"/>
      <c r="E58" s="944"/>
      <c r="F58" s="944"/>
      <c r="G58" s="945"/>
      <c r="H58" s="943"/>
      <c r="I58" s="944"/>
      <c r="J58" s="944"/>
      <c r="K58" s="944"/>
      <c r="L58" s="945"/>
    </row>
    <row r="59" spans="2:12" x14ac:dyDescent="0.25">
      <c r="B59" s="943"/>
      <c r="C59" s="944"/>
      <c r="D59" s="944"/>
      <c r="E59" s="944"/>
      <c r="F59" s="944"/>
      <c r="G59" s="945"/>
      <c r="H59" s="943"/>
      <c r="I59" s="944"/>
      <c r="J59" s="944"/>
      <c r="K59" s="944"/>
      <c r="L59" s="945"/>
    </row>
    <row r="60" spans="2:12" x14ac:dyDescent="0.25">
      <c r="B60" s="943"/>
      <c r="C60" s="944"/>
      <c r="D60" s="944"/>
      <c r="E60" s="944"/>
      <c r="F60" s="944"/>
      <c r="G60" s="945"/>
      <c r="H60" s="943"/>
      <c r="I60" s="944"/>
      <c r="J60" s="944"/>
      <c r="K60" s="944"/>
      <c r="L60" s="945"/>
    </row>
    <row r="61" spans="2:12" x14ac:dyDescent="0.25">
      <c r="B61" s="943"/>
      <c r="C61" s="944"/>
      <c r="D61" s="944"/>
      <c r="E61" s="944"/>
      <c r="F61" s="944"/>
      <c r="G61" s="945"/>
      <c r="H61" s="943"/>
      <c r="I61" s="944"/>
      <c r="J61" s="944"/>
      <c r="K61" s="944"/>
      <c r="L61" s="945"/>
    </row>
    <row r="62" spans="2:12" x14ac:dyDescent="0.25">
      <c r="B62" s="943"/>
      <c r="C62" s="944"/>
      <c r="D62" s="944"/>
      <c r="E62" s="944"/>
      <c r="F62" s="944"/>
      <c r="G62" s="945"/>
      <c r="H62" s="943"/>
      <c r="I62" s="944"/>
      <c r="J62" s="944"/>
      <c r="K62" s="944"/>
      <c r="L62" s="945"/>
    </row>
    <row r="63" spans="2:12" x14ac:dyDescent="0.25">
      <c r="B63" s="943"/>
      <c r="C63" s="944"/>
      <c r="D63" s="944"/>
      <c r="E63" s="944"/>
      <c r="F63" s="944"/>
      <c r="G63" s="945"/>
      <c r="H63" s="943"/>
      <c r="I63" s="944"/>
      <c r="J63" s="944"/>
      <c r="K63" s="944"/>
      <c r="L63" s="945"/>
    </row>
    <row r="64" spans="2:12" x14ac:dyDescent="0.25">
      <c r="B64" s="943"/>
      <c r="C64" s="944"/>
      <c r="D64" s="944"/>
      <c r="E64" s="944"/>
      <c r="F64" s="944"/>
      <c r="G64" s="945"/>
      <c r="H64" s="943"/>
      <c r="I64" s="944"/>
      <c r="J64" s="944"/>
      <c r="K64" s="944"/>
      <c r="L64" s="945"/>
    </row>
    <row r="65" spans="2:12" x14ac:dyDescent="0.25">
      <c r="B65" s="943"/>
      <c r="C65" s="944"/>
      <c r="D65" s="944"/>
      <c r="E65" s="944"/>
      <c r="F65" s="944"/>
      <c r="G65" s="945"/>
      <c r="H65" s="943"/>
      <c r="I65" s="944"/>
      <c r="J65" s="944"/>
      <c r="K65" s="944"/>
      <c r="L65" s="945"/>
    </row>
    <row r="66" spans="2:12" x14ac:dyDescent="0.25">
      <c r="B66" s="943"/>
      <c r="C66" s="944"/>
      <c r="D66" s="944"/>
      <c r="E66" s="944"/>
      <c r="F66" s="944"/>
      <c r="G66" s="945"/>
      <c r="H66" s="943"/>
      <c r="I66" s="944"/>
      <c r="J66" s="944"/>
      <c r="K66" s="944"/>
      <c r="L66" s="945"/>
    </row>
    <row r="67" spans="2:12" ht="15.75" thickBot="1" x14ac:dyDescent="0.3">
      <c r="B67" s="1025"/>
      <c r="C67" s="1026"/>
      <c r="D67" s="1026"/>
      <c r="E67" s="1026"/>
      <c r="F67" s="1026"/>
      <c r="G67" s="1027"/>
      <c r="H67" s="1025"/>
      <c r="I67" s="1026"/>
      <c r="J67" s="1026"/>
      <c r="K67" s="1026"/>
      <c r="L67" s="1027"/>
    </row>
    <row r="68" spans="2:12" ht="24" customHeight="1" x14ac:dyDescent="0.25">
      <c r="B68" s="961" t="s">
        <v>899</v>
      </c>
      <c r="C68" s="962"/>
      <c r="D68" s="962"/>
      <c r="E68" s="962"/>
      <c r="F68" s="962"/>
      <c r="G68" s="963"/>
      <c r="H68" s="1034" t="s">
        <v>1047</v>
      </c>
      <c r="I68" s="1035"/>
      <c r="J68" s="1035"/>
      <c r="K68" s="1035"/>
      <c r="L68" s="1035"/>
    </row>
    <row r="69" spans="2:12" ht="15.75" thickBot="1" x14ac:dyDescent="0.3">
      <c r="B69" s="964"/>
      <c r="C69" s="965"/>
      <c r="D69" s="965"/>
      <c r="E69" s="965"/>
      <c r="F69" s="965"/>
      <c r="G69" s="966"/>
      <c r="H69" s="1036"/>
      <c r="I69" s="978"/>
      <c r="J69" s="978"/>
      <c r="K69" s="978"/>
      <c r="L69" s="978"/>
    </row>
    <row r="70" spans="2:12" ht="15.75" customHeight="1" x14ac:dyDescent="0.25">
      <c r="B70" s="1037"/>
      <c r="C70" s="1038"/>
      <c r="D70" s="1038"/>
      <c r="E70" s="1038"/>
      <c r="F70" s="1038"/>
      <c r="G70" s="1039"/>
      <c r="H70" s="1037"/>
      <c r="I70" s="1038"/>
      <c r="J70" s="1038"/>
      <c r="K70" s="1038"/>
      <c r="L70" s="1039"/>
    </row>
    <row r="71" spans="2:12" x14ac:dyDescent="0.25">
      <c r="B71" s="1040"/>
      <c r="C71" s="1041"/>
      <c r="D71" s="1041"/>
      <c r="E71" s="1041"/>
      <c r="F71" s="1041"/>
      <c r="G71" s="1042"/>
      <c r="H71" s="1040"/>
      <c r="I71" s="1041"/>
      <c r="J71" s="1041"/>
      <c r="K71" s="1041"/>
      <c r="L71" s="1042"/>
    </row>
    <row r="72" spans="2:12" x14ac:dyDescent="0.25">
      <c r="B72" s="1040"/>
      <c r="C72" s="1041"/>
      <c r="D72" s="1041"/>
      <c r="E72" s="1041"/>
      <c r="F72" s="1041"/>
      <c r="G72" s="1042"/>
      <c r="H72" s="1040"/>
      <c r="I72" s="1041"/>
      <c r="J72" s="1041"/>
      <c r="K72" s="1041"/>
      <c r="L72" s="1042"/>
    </row>
    <row r="73" spans="2:12" x14ac:dyDescent="0.25">
      <c r="B73" s="1040"/>
      <c r="C73" s="1041"/>
      <c r="D73" s="1041"/>
      <c r="E73" s="1041"/>
      <c r="F73" s="1041"/>
      <c r="G73" s="1042"/>
      <c r="H73" s="1040"/>
      <c r="I73" s="1041"/>
      <c r="J73" s="1041"/>
      <c r="K73" s="1041"/>
      <c r="L73" s="1042"/>
    </row>
    <row r="74" spans="2:12" x14ac:dyDescent="0.25">
      <c r="B74" s="1040"/>
      <c r="C74" s="1041"/>
      <c r="D74" s="1041"/>
      <c r="E74" s="1041"/>
      <c r="F74" s="1041"/>
      <c r="G74" s="1042"/>
      <c r="H74" s="1040"/>
      <c r="I74" s="1041"/>
      <c r="J74" s="1041"/>
      <c r="K74" s="1041"/>
      <c r="L74" s="1042"/>
    </row>
    <row r="75" spans="2:12" x14ac:dyDescent="0.25">
      <c r="B75" s="1040"/>
      <c r="C75" s="1041"/>
      <c r="D75" s="1041"/>
      <c r="E75" s="1041"/>
      <c r="F75" s="1041"/>
      <c r="G75" s="1042"/>
      <c r="H75" s="1040"/>
      <c r="I75" s="1041"/>
      <c r="J75" s="1041"/>
      <c r="K75" s="1041"/>
      <c r="L75" s="1042"/>
    </row>
    <row r="76" spans="2:12" x14ac:dyDescent="0.25">
      <c r="B76" s="1040"/>
      <c r="C76" s="1041"/>
      <c r="D76" s="1041"/>
      <c r="E76" s="1041"/>
      <c r="F76" s="1041"/>
      <c r="G76" s="1042"/>
      <c r="H76" s="1040"/>
      <c r="I76" s="1041"/>
      <c r="J76" s="1041"/>
      <c r="K76" s="1041"/>
      <c r="L76" s="1042"/>
    </row>
    <row r="77" spans="2:12" x14ac:dyDescent="0.25">
      <c r="B77" s="1040"/>
      <c r="C77" s="1041"/>
      <c r="D77" s="1041"/>
      <c r="E77" s="1041"/>
      <c r="F77" s="1041"/>
      <c r="G77" s="1042"/>
      <c r="H77" s="1040"/>
      <c r="I77" s="1041"/>
      <c r="J77" s="1041"/>
      <c r="K77" s="1041"/>
      <c r="L77" s="1042"/>
    </row>
    <row r="78" spans="2:12" x14ac:dyDescent="0.25">
      <c r="B78" s="1040"/>
      <c r="C78" s="1041"/>
      <c r="D78" s="1041"/>
      <c r="E78" s="1041"/>
      <c r="F78" s="1041"/>
      <c r="G78" s="1042"/>
      <c r="H78" s="1040"/>
      <c r="I78" s="1041"/>
      <c r="J78" s="1041"/>
      <c r="K78" s="1041"/>
      <c r="L78" s="1042"/>
    </row>
    <row r="79" spans="2:12" x14ac:dyDescent="0.25">
      <c r="B79" s="1040"/>
      <c r="C79" s="1041"/>
      <c r="D79" s="1041"/>
      <c r="E79" s="1041"/>
      <c r="F79" s="1041"/>
      <c r="G79" s="1042"/>
      <c r="H79" s="1040"/>
      <c r="I79" s="1041"/>
      <c r="J79" s="1041"/>
      <c r="K79" s="1041"/>
      <c r="L79" s="1042"/>
    </row>
    <row r="80" spans="2:12" x14ac:dyDescent="0.25">
      <c r="B80" s="1040"/>
      <c r="C80" s="1041"/>
      <c r="D80" s="1041"/>
      <c r="E80" s="1041"/>
      <c r="F80" s="1041"/>
      <c r="G80" s="1042"/>
      <c r="H80" s="1040"/>
      <c r="I80" s="1041"/>
      <c r="J80" s="1041"/>
      <c r="K80" s="1041"/>
      <c r="L80" s="1042"/>
    </row>
    <row r="81" spans="2:12" x14ac:dyDescent="0.25">
      <c r="B81" s="1040"/>
      <c r="C81" s="1041"/>
      <c r="D81" s="1041"/>
      <c r="E81" s="1041"/>
      <c r="F81" s="1041"/>
      <c r="G81" s="1042"/>
      <c r="H81" s="1040"/>
      <c r="I81" s="1041"/>
      <c r="J81" s="1041"/>
      <c r="K81" s="1041"/>
      <c r="L81" s="1042"/>
    </row>
    <row r="82" spans="2:12" x14ac:dyDescent="0.25">
      <c r="B82" s="1040"/>
      <c r="C82" s="1041"/>
      <c r="D82" s="1041"/>
      <c r="E82" s="1041"/>
      <c r="F82" s="1041"/>
      <c r="G82" s="1042"/>
      <c r="H82" s="1040"/>
      <c r="I82" s="1041"/>
      <c r="J82" s="1041"/>
      <c r="K82" s="1041"/>
      <c r="L82" s="1042"/>
    </row>
    <row r="83" spans="2:12" ht="15.75" thickBot="1" x14ac:dyDescent="0.3">
      <c r="B83" s="1043"/>
      <c r="C83" s="1044"/>
      <c r="D83" s="1044"/>
      <c r="E83" s="1044"/>
      <c r="F83" s="1044"/>
      <c r="G83" s="1045"/>
      <c r="H83" s="1043"/>
      <c r="I83" s="1044"/>
      <c r="J83" s="1044"/>
      <c r="K83" s="1044"/>
      <c r="L83" s="1045"/>
    </row>
    <row r="84" spans="2:12" x14ac:dyDescent="0.25">
      <c r="B84" s="961" t="s">
        <v>769</v>
      </c>
      <c r="C84" s="962"/>
      <c r="D84" s="962"/>
      <c r="E84" s="962"/>
      <c r="F84" s="962"/>
      <c r="G84" s="963"/>
      <c r="H84" s="1036" t="s">
        <v>770</v>
      </c>
      <c r="I84" s="978"/>
      <c r="J84" s="978"/>
      <c r="K84" s="978"/>
      <c r="L84" s="978"/>
    </row>
    <row r="85" spans="2:12" ht="30" customHeight="1" thickBot="1" x14ac:dyDescent="0.3">
      <c r="B85" s="964"/>
      <c r="C85" s="965"/>
      <c r="D85" s="965"/>
      <c r="E85" s="965"/>
      <c r="F85" s="965"/>
      <c r="G85" s="966"/>
      <c r="H85" s="1036"/>
      <c r="I85" s="978"/>
      <c r="J85" s="978"/>
      <c r="K85" s="978"/>
      <c r="L85" s="978"/>
    </row>
    <row r="86" spans="2:12" ht="15.75" customHeight="1" x14ac:dyDescent="0.25">
      <c r="B86" s="1037"/>
      <c r="C86" s="1038"/>
      <c r="D86" s="1038"/>
      <c r="E86" s="1038"/>
      <c r="F86" s="1038"/>
      <c r="G86" s="1039"/>
      <c r="H86" s="1037"/>
      <c r="I86" s="1038"/>
      <c r="J86" s="1038"/>
      <c r="K86" s="1038"/>
      <c r="L86" s="1039"/>
    </row>
    <row r="87" spans="2:12" x14ac:dyDescent="0.25">
      <c r="B87" s="1040"/>
      <c r="C87" s="1041"/>
      <c r="D87" s="1041"/>
      <c r="E87" s="1041"/>
      <c r="F87" s="1041"/>
      <c r="G87" s="1042"/>
      <c r="H87" s="1040"/>
      <c r="I87" s="1041"/>
      <c r="J87" s="1041"/>
      <c r="K87" s="1041"/>
      <c r="L87" s="1042"/>
    </row>
    <row r="88" spans="2:12" x14ac:dyDescent="0.25">
      <c r="B88" s="1040"/>
      <c r="C88" s="1041"/>
      <c r="D88" s="1041"/>
      <c r="E88" s="1041"/>
      <c r="F88" s="1041"/>
      <c r="G88" s="1042"/>
      <c r="H88" s="1040"/>
      <c r="I88" s="1041"/>
      <c r="J88" s="1041"/>
      <c r="K88" s="1041"/>
      <c r="L88" s="1042"/>
    </row>
    <row r="89" spans="2:12" x14ac:dyDescent="0.25">
      <c r="B89" s="1040"/>
      <c r="C89" s="1041"/>
      <c r="D89" s="1041"/>
      <c r="E89" s="1041"/>
      <c r="F89" s="1041"/>
      <c r="G89" s="1042"/>
      <c r="H89" s="1040"/>
      <c r="I89" s="1041"/>
      <c r="J89" s="1041"/>
      <c r="K89" s="1041"/>
      <c r="L89" s="1042"/>
    </row>
    <row r="90" spans="2:12" x14ac:dyDescent="0.25">
      <c r="B90" s="1040"/>
      <c r="C90" s="1041"/>
      <c r="D90" s="1041"/>
      <c r="E90" s="1041"/>
      <c r="F90" s="1041"/>
      <c r="G90" s="1042"/>
      <c r="H90" s="1040"/>
      <c r="I90" s="1041"/>
      <c r="J90" s="1041"/>
      <c r="K90" s="1041"/>
      <c r="L90" s="1042"/>
    </row>
    <row r="91" spans="2:12" x14ac:dyDescent="0.25">
      <c r="B91" s="1040"/>
      <c r="C91" s="1041"/>
      <c r="D91" s="1041"/>
      <c r="E91" s="1041"/>
      <c r="F91" s="1041"/>
      <c r="G91" s="1042"/>
      <c r="H91" s="1040"/>
      <c r="I91" s="1041"/>
      <c r="J91" s="1041"/>
      <c r="K91" s="1041"/>
      <c r="L91" s="1042"/>
    </row>
    <row r="92" spans="2:12" x14ac:dyDescent="0.25">
      <c r="B92" s="1040"/>
      <c r="C92" s="1041"/>
      <c r="D92" s="1041"/>
      <c r="E92" s="1041"/>
      <c r="F92" s="1041"/>
      <c r="G92" s="1042"/>
      <c r="H92" s="1040"/>
      <c r="I92" s="1041"/>
      <c r="J92" s="1041"/>
      <c r="K92" s="1041"/>
      <c r="L92" s="1042"/>
    </row>
    <row r="93" spans="2:12" x14ac:dyDescent="0.25">
      <c r="B93" s="1040"/>
      <c r="C93" s="1041"/>
      <c r="D93" s="1041"/>
      <c r="E93" s="1041"/>
      <c r="F93" s="1041"/>
      <c r="G93" s="1042"/>
      <c r="H93" s="1040"/>
      <c r="I93" s="1041"/>
      <c r="J93" s="1041"/>
      <c r="K93" s="1041"/>
      <c r="L93" s="1042"/>
    </row>
    <row r="94" spans="2:12" x14ac:dyDescent="0.25">
      <c r="B94" s="1040"/>
      <c r="C94" s="1041"/>
      <c r="D94" s="1041"/>
      <c r="E94" s="1041"/>
      <c r="F94" s="1041"/>
      <c r="G94" s="1042"/>
      <c r="H94" s="1040"/>
      <c r="I94" s="1041"/>
      <c r="J94" s="1041"/>
      <c r="K94" s="1041"/>
      <c r="L94" s="1042"/>
    </row>
    <row r="95" spans="2:12" x14ac:dyDescent="0.25">
      <c r="B95" s="1040"/>
      <c r="C95" s="1041"/>
      <c r="D95" s="1041"/>
      <c r="E95" s="1041"/>
      <c r="F95" s="1041"/>
      <c r="G95" s="1042"/>
      <c r="H95" s="1040"/>
      <c r="I95" s="1041"/>
      <c r="J95" s="1041"/>
      <c r="K95" s="1041"/>
      <c r="L95" s="1042"/>
    </row>
    <row r="96" spans="2:12" x14ac:dyDescent="0.25">
      <c r="B96" s="1040"/>
      <c r="C96" s="1041"/>
      <c r="D96" s="1041"/>
      <c r="E96" s="1041"/>
      <c r="F96" s="1041"/>
      <c r="G96" s="1042"/>
      <c r="H96" s="1040"/>
      <c r="I96" s="1041"/>
      <c r="J96" s="1041"/>
      <c r="K96" s="1041"/>
      <c r="L96" s="1042"/>
    </row>
    <row r="97" spans="2:12" x14ac:dyDescent="0.25">
      <c r="B97" s="1040"/>
      <c r="C97" s="1041"/>
      <c r="D97" s="1041"/>
      <c r="E97" s="1041"/>
      <c r="F97" s="1041"/>
      <c r="G97" s="1042"/>
      <c r="H97" s="1040"/>
      <c r="I97" s="1041"/>
      <c r="J97" s="1041"/>
      <c r="K97" s="1041"/>
      <c r="L97" s="1042"/>
    </row>
    <row r="98" spans="2:12" x14ac:dyDescent="0.25">
      <c r="B98" s="1040"/>
      <c r="C98" s="1041"/>
      <c r="D98" s="1041"/>
      <c r="E98" s="1041"/>
      <c r="F98" s="1041"/>
      <c r="G98" s="1042"/>
      <c r="H98" s="1040"/>
      <c r="I98" s="1041"/>
      <c r="J98" s="1041"/>
      <c r="K98" s="1041"/>
      <c r="L98" s="1042"/>
    </row>
    <row r="99" spans="2:12" ht="15.75" thickBot="1" x14ac:dyDescent="0.3">
      <c r="B99" s="1043"/>
      <c r="C99" s="1044"/>
      <c r="D99" s="1044"/>
      <c r="E99" s="1044"/>
      <c r="F99" s="1044"/>
      <c r="G99" s="1045"/>
      <c r="H99" s="1043"/>
      <c r="I99" s="1044"/>
      <c r="J99" s="1044"/>
      <c r="K99" s="1044"/>
      <c r="L99" s="1045"/>
    </row>
    <row r="100" spans="2:12" x14ac:dyDescent="0.25">
      <c r="B100" s="961" t="s">
        <v>771</v>
      </c>
      <c r="C100" s="962"/>
      <c r="D100" s="962"/>
      <c r="E100" s="962"/>
      <c r="F100" s="962"/>
      <c r="G100" s="963"/>
      <c r="H100" s="1036" t="s">
        <v>772</v>
      </c>
      <c r="I100" s="978"/>
      <c r="J100" s="978"/>
      <c r="K100" s="978"/>
      <c r="L100" s="978"/>
    </row>
    <row r="101" spans="2:12" ht="30" customHeight="1" thickBot="1" x14ac:dyDescent="0.3">
      <c r="B101" s="964"/>
      <c r="C101" s="965"/>
      <c r="D101" s="965"/>
      <c r="E101" s="965"/>
      <c r="F101" s="965"/>
      <c r="G101" s="966"/>
      <c r="H101" s="1036"/>
      <c r="I101" s="978"/>
      <c r="J101" s="978"/>
      <c r="K101" s="978"/>
      <c r="L101" s="978"/>
    </row>
    <row r="102" spans="2:12" ht="15.75" customHeight="1" x14ac:dyDescent="0.25">
      <c r="B102" s="1037"/>
      <c r="C102" s="1038"/>
      <c r="D102" s="1038"/>
      <c r="E102" s="1038"/>
      <c r="F102" s="1038"/>
      <c r="G102" s="1039"/>
      <c r="H102" s="1037"/>
      <c r="I102" s="1038"/>
      <c r="J102" s="1038"/>
      <c r="K102" s="1038"/>
      <c r="L102" s="1039"/>
    </row>
    <row r="103" spans="2:12" x14ac:dyDescent="0.25">
      <c r="B103" s="1040"/>
      <c r="C103" s="1041"/>
      <c r="D103" s="1041"/>
      <c r="E103" s="1041"/>
      <c r="F103" s="1041"/>
      <c r="G103" s="1042"/>
      <c r="H103" s="1040"/>
      <c r="I103" s="1041"/>
      <c r="J103" s="1041"/>
      <c r="K103" s="1041"/>
      <c r="L103" s="1042"/>
    </row>
    <row r="104" spans="2:12" x14ac:dyDescent="0.25">
      <c r="B104" s="1040"/>
      <c r="C104" s="1041"/>
      <c r="D104" s="1041"/>
      <c r="E104" s="1041"/>
      <c r="F104" s="1041"/>
      <c r="G104" s="1042"/>
      <c r="H104" s="1040"/>
      <c r="I104" s="1041"/>
      <c r="J104" s="1041"/>
      <c r="K104" s="1041"/>
      <c r="L104" s="1042"/>
    </row>
    <row r="105" spans="2:12" x14ac:dyDescent="0.25">
      <c r="B105" s="1040"/>
      <c r="C105" s="1041"/>
      <c r="D105" s="1041"/>
      <c r="E105" s="1041"/>
      <c r="F105" s="1041"/>
      <c r="G105" s="1042"/>
      <c r="H105" s="1040"/>
      <c r="I105" s="1041"/>
      <c r="J105" s="1041"/>
      <c r="K105" s="1041"/>
      <c r="L105" s="1042"/>
    </row>
    <row r="106" spans="2:12" x14ac:dyDescent="0.25">
      <c r="B106" s="1040"/>
      <c r="C106" s="1041"/>
      <c r="D106" s="1041"/>
      <c r="E106" s="1041"/>
      <c r="F106" s="1041"/>
      <c r="G106" s="1042"/>
      <c r="H106" s="1040"/>
      <c r="I106" s="1041"/>
      <c r="J106" s="1041"/>
      <c r="K106" s="1041"/>
      <c r="L106" s="1042"/>
    </row>
    <row r="107" spans="2:12" x14ac:dyDescent="0.25">
      <c r="B107" s="1040"/>
      <c r="C107" s="1041"/>
      <c r="D107" s="1041"/>
      <c r="E107" s="1041"/>
      <c r="F107" s="1041"/>
      <c r="G107" s="1042"/>
      <c r="H107" s="1040"/>
      <c r="I107" s="1041"/>
      <c r="J107" s="1041"/>
      <c r="K107" s="1041"/>
      <c r="L107" s="1042"/>
    </row>
    <row r="108" spans="2:12" x14ac:dyDescent="0.25">
      <c r="B108" s="1040"/>
      <c r="C108" s="1041"/>
      <c r="D108" s="1041"/>
      <c r="E108" s="1041"/>
      <c r="F108" s="1041"/>
      <c r="G108" s="1042"/>
      <c r="H108" s="1040"/>
      <c r="I108" s="1041"/>
      <c r="J108" s="1041"/>
      <c r="K108" s="1041"/>
      <c r="L108" s="1042"/>
    </row>
    <row r="109" spans="2:12" x14ac:dyDescent="0.25">
      <c r="B109" s="1040"/>
      <c r="C109" s="1041"/>
      <c r="D109" s="1041"/>
      <c r="E109" s="1041"/>
      <c r="F109" s="1041"/>
      <c r="G109" s="1042"/>
      <c r="H109" s="1040"/>
      <c r="I109" s="1041"/>
      <c r="J109" s="1041"/>
      <c r="K109" s="1041"/>
      <c r="L109" s="1042"/>
    </row>
    <row r="110" spans="2:12" x14ac:dyDescent="0.25">
      <c r="B110" s="1040"/>
      <c r="C110" s="1041"/>
      <c r="D110" s="1041"/>
      <c r="E110" s="1041"/>
      <c r="F110" s="1041"/>
      <c r="G110" s="1042"/>
      <c r="H110" s="1040"/>
      <c r="I110" s="1041"/>
      <c r="J110" s="1041"/>
      <c r="K110" s="1041"/>
      <c r="L110" s="1042"/>
    </row>
    <row r="111" spans="2:12" x14ac:dyDescent="0.25">
      <c r="B111" s="1040"/>
      <c r="C111" s="1041"/>
      <c r="D111" s="1041"/>
      <c r="E111" s="1041"/>
      <c r="F111" s="1041"/>
      <c r="G111" s="1042"/>
      <c r="H111" s="1040"/>
      <c r="I111" s="1041"/>
      <c r="J111" s="1041"/>
      <c r="K111" s="1041"/>
      <c r="L111" s="1042"/>
    </row>
    <row r="112" spans="2:12" x14ac:dyDescent="0.25">
      <c r="B112" s="1040"/>
      <c r="C112" s="1041"/>
      <c r="D112" s="1041"/>
      <c r="E112" s="1041"/>
      <c r="F112" s="1041"/>
      <c r="G112" s="1042"/>
      <c r="H112" s="1040"/>
      <c r="I112" s="1041"/>
      <c r="J112" s="1041"/>
      <c r="K112" s="1041"/>
      <c r="L112" s="1042"/>
    </row>
    <row r="113" spans="2:12" x14ac:dyDescent="0.25">
      <c r="B113" s="1040"/>
      <c r="C113" s="1041"/>
      <c r="D113" s="1041"/>
      <c r="E113" s="1041"/>
      <c r="F113" s="1041"/>
      <c r="G113" s="1042"/>
      <c r="H113" s="1040"/>
      <c r="I113" s="1041"/>
      <c r="J113" s="1041"/>
      <c r="K113" s="1041"/>
      <c r="L113" s="1042"/>
    </row>
    <row r="114" spans="2:12" x14ac:dyDescent="0.25">
      <c r="B114" s="1040"/>
      <c r="C114" s="1041"/>
      <c r="D114" s="1041"/>
      <c r="E114" s="1041"/>
      <c r="F114" s="1041"/>
      <c r="G114" s="1042"/>
      <c r="H114" s="1040"/>
      <c r="I114" s="1041"/>
      <c r="J114" s="1041"/>
      <c r="K114" s="1041"/>
      <c r="L114" s="1042"/>
    </row>
    <row r="115" spans="2:12" ht="15.75" thickBot="1" x14ac:dyDescent="0.3">
      <c r="B115" s="1043"/>
      <c r="C115" s="1044"/>
      <c r="D115" s="1044"/>
      <c r="E115" s="1044"/>
      <c r="F115" s="1044"/>
      <c r="G115" s="1045"/>
      <c r="H115" s="1043"/>
      <c r="I115" s="1044"/>
      <c r="J115" s="1044"/>
      <c r="K115" s="1044"/>
      <c r="L115" s="1045"/>
    </row>
    <row r="116" spans="2:12" x14ac:dyDescent="0.25">
      <c r="B116" s="961" t="s">
        <v>791</v>
      </c>
      <c r="C116" s="962"/>
      <c r="D116" s="962"/>
      <c r="E116" s="962"/>
      <c r="F116" s="962"/>
      <c r="G116" s="963"/>
      <c r="H116" s="1036" t="s">
        <v>773</v>
      </c>
      <c r="I116" s="978"/>
      <c r="J116" s="978"/>
      <c r="K116" s="978"/>
      <c r="L116" s="978"/>
    </row>
    <row r="117" spans="2:12" ht="30" customHeight="1" thickBot="1" x14ac:dyDescent="0.3">
      <c r="B117" s="964"/>
      <c r="C117" s="965"/>
      <c r="D117" s="965"/>
      <c r="E117" s="965"/>
      <c r="F117" s="965"/>
      <c r="G117" s="966"/>
      <c r="H117" s="1036"/>
      <c r="I117" s="978"/>
      <c r="J117" s="978"/>
      <c r="K117" s="978"/>
      <c r="L117" s="978"/>
    </row>
    <row r="118" spans="2:12" ht="15.75" customHeight="1" x14ac:dyDescent="0.25">
      <c r="B118" s="1037"/>
      <c r="C118" s="1038"/>
      <c r="D118" s="1038"/>
      <c r="E118" s="1038"/>
      <c r="F118" s="1038"/>
      <c r="G118" s="1039"/>
      <c r="H118" s="1037"/>
      <c r="I118" s="1038"/>
      <c r="J118" s="1038"/>
      <c r="K118" s="1038"/>
      <c r="L118" s="1039"/>
    </row>
    <row r="119" spans="2:12" x14ac:dyDescent="0.25">
      <c r="B119" s="1040"/>
      <c r="C119" s="1041"/>
      <c r="D119" s="1041"/>
      <c r="E119" s="1041"/>
      <c r="F119" s="1041"/>
      <c r="G119" s="1042"/>
      <c r="H119" s="1040"/>
      <c r="I119" s="1041"/>
      <c r="J119" s="1041"/>
      <c r="K119" s="1041"/>
      <c r="L119" s="1042"/>
    </row>
    <row r="120" spans="2:12" x14ac:dyDescent="0.25">
      <c r="B120" s="1040"/>
      <c r="C120" s="1041"/>
      <c r="D120" s="1041"/>
      <c r="E120" s="1041"/>
      <c r="F120" s="1041"/>
      <c r="G120" s="1042"/>
      <c r="H120" s="1040"/>
      <c r="I120" s="1041"/>
      <c r="J120" s="1041"/>
      <c r="K120" s="1041"/>
      <c r="L120" s="1042"/>
    </row>
    <row r="121" spans="2:12" x14ac:dyDescent="0.25">
      <c r="B121" s="1040"/>
      <c r="C121" s="1041"/>
      <c r="D121" s="1041"/>
      <c r="E121" s="1041"/>
      <c r="F121" s="1041"/>
      <c r="G121" s="1042"/>
      <c r="H121" s="1040"/>
      <c r="I121" s="1041"/>
      <c r="J121" s="1041"/>
      <c r="K121" s="1041"/>
      <c r="L121" s="1042"/>
    </row>
    <row r="122" spans="2:12" x14ac:dyDescent="0.25">
      <c r="B122" s="1040"/>
      <c r="C122" s="1041"/>
      <c r="D122" s="1041"/>
      <c r="E122" s="1041"/>
      <c r="F122" s="1041"/>
      <c r="G122" s="1042"/>
      <c r="H122" s="1040"/>
      <c r="I122" s="1041"/>
      <c r="J122" s="1041"/>
      <c r="K122" s="1041"/>
      <c r="L122" s="1042"/>
    </row>
    <row r="123" spans="2:12" x14ac:dyDescent="0.25">
      <c r="B123" s="1040"/>
      <c r="C123" s="1041"/>
      <c r="D123" s="1041"/>
      <c r="E123" s="1041"/>
      <c r="F123" s="1041"/>
      <c r="G123" s="1042"/>
      <c r="H123" s="1040"/>
      <c r="I123" s="1041"/>
      <c r="J123" s="1041"/>
      <c r="K123" s="1041"/>
      <c r="L123" s="1042"/>
    </row>
    <row r="124" spans="2:12" x14ac:dyDescent="0.25">
      <c r="B124" s="1040"/>
      <c r="C124" s="1041"/>
      <c r="D124" s="1041"/>
      <c r="E124" s="1041"/>
      <c r="F124" s="1041"/>
      <c r="G124" s="1042"/>
      <c r="H124" s="1040"/>
      <c r="I124" s="1041"/>
      <c r="J124" s="1041"/>
      <c r="K124" s="1041"/>
      <c r="L124" s="1042"/>
    </row>
    <row r="125" spans="2:12" x14ac:dyDescent="0.25">
      <c r="B125" s="1040"/>
      <c r="C125" s="1041"/>
      <c r="D125" s="1041"/>
      <c r="E125" s="1041"/>
      <c r="F125" s="1041"/>
      <c r="G125" s="1042"/>
      <c r="H125" s="1040"/>
      <c r="I125" s="1041"/>
      <c r="J125" s="1041"/>
      <c r="K125" s="1041"/>
      <c r="L125" s="1042"/>
    </row>
    <row r="126" spans="2:12" x14ac:dyDescent="0.25">
      <c r="B126" s="1040"/>
      <c r="C126" s="1041"/>
      <c r="D126" s="1041"/>
      <c r="E126" s="1041"/>
      <c r="F126" s="1041"/>
      <c r="G126" s="1042"/>
      <c r="H126" s="1040"/>
      <c r="I126" s="1041"/>
      <c r="J126" s="1041"/>
      <c r="K126" s="1041"/>
      <c r="L126" s="1042"/>
    </row>
    <row r="127" spans="2:12" x14ac:dyDescent="0.25">
      <c r="B127" s="1040"/>
      <c r="C127" s="1041"/>
      <c r="D127" s="1041"/>
      <c r="E127" s="1041"/>
      <c r="F127" s="1041"/>
      <c r="G127" s="1042"/>
      <c r="H127" s="1040"/>
      <c r="I127" s="1041"/>
      <c r="J127" s="1041"/>
      <c r="K127" s="1041"/>
      <c r="L127" s="1042"/>
    </row>
    <row r="128" spans="2:12" x14ac:dyDescent="0.25">
      <c r="B128" s="1040"/>
      <c r="C128" s="1041"/>
      <c r="D128" s="1041"/>
      <c r="E128" s="1041"/>
      <c r="F128" s="1041"/>
      <c r="G128" s="1042"/>
      <c r="H128" s="1040"/>
      <c r="I128" s="1041"/>
      <c r="J128" s="1041"/>
      <c r="K128" s="1041"/>
      <c r="L128" s="1042"/>
    </row>
    <row r="129" spans="2:12" x14ac:dyDescent="0.25">
      <c r="B129" s="1040"/>
      <c r="C129" s="1041"/>
      <c r="D129" s="1041"/>
      <c r="E129" s="1041"/>
      <c r="F129" s="1041"/>
      <c r="G129" s="1042"/>
      <c r="H129" s="1040"/>
      <c r="I129" s="1041"/>
      <c r="J129" s="1041"/>
      <c r="K129" s="1041"/>
      <c r="L129" s="1042"/>
    </row>
    <row r="130" spans="2:12" x14ac:dyDescent="0.25">
      <c r="B130" s="1040"/>
      <c r="C130" s="1041"/>
      <c r="D130" s="1041"/>
      <c r="E130" s="1041"/>
      <c r="F130" s="1041"/>
      <c r="G130" s="1042"/>
      <c r="H130" s="1040"/>
      <c r="I130" s="1041"/>
      <c r="J130" s="1041"/>
      <c r="K130" s="1041"/>
      <c r="L130" s="1042"/>
    </row>
    <row r="131" spans="2:12" ht="15.75" thickBot="1" x14ac:dyDescent="0.3">
      <c r="B131" s="1043"/>
      <c r="C131" s="1044"/>
      <c r="D131" s="1044"/>
      <c r="E131" s="1044"/>
      <c r="F131" s="1044"/>
      <c r="G131" s="1045"/>
      <c r="H131" s="1043"/>
      <c r="I131" s="1044"/>
      <c r="J131" s="1044"/>
      <c r="K131" s="1044"/>
      <c r="L131" s="1045"/>
    </row>
    <row r="132" spans="2:12" x14ac:dyDescent="0.25">
      <c r="B132" s="961" t="s">
        <v>855</v>
      </c>
      <c r="C132" s="962"/>
      <c r="D132" s="962"/>
      <c r="E132" s="962"/>
      <c r="F132" s="962"/>
      <c r="G132" s="963"/>
      <c r="H132" s="1036" t="s">
        <v>856</v>
      </c>
      <c r="I132" s="978"/>
      <c r="J132" s="978"/>
      <c r="K132" s="978"/>
      <c r="L132" s="978"/>
    </row>
    <row r="133" spans="2:12" ht="30" customHeight="1" thickBot="1" x14ac:dyDescent="0.3">
      <c r="B133" s="964"/>
      <c r="C133" s="965"/>
      <c r="D133" s="965"/>
      <c r="E133" s="965"/>
      <c r="F133" s="965"/>
      <c r="G133" s="966"/>
      <c r="H133" s="1036"/>
      <c r="I133" s="978"/>
      <c r="J133" s="978"/>
      <c r="K133" s="978"/>
      <c r="L133" s="978"/>
    </row>
    <row r="134" spans="2:12" ht="15.75" customHeight="1" x14ac:dyDescent="0.25">
      <c r="B134" s="1037"/>
      <c r="C134" s="1038"/>
      <c r="D134" s="1038"/>
      <c r="E134" s="1038"/>
      <c r="F134" s="1038"/>
      <c r="G134" s="1039"/>
      <c r="H134" s="1037"/>
      <c r="I134" s="1038"/>
      <c r="J134" s="1038"/>
      <c r="K134" s="1038"/>
      <c r="L134" s="1039"/>
    </row>
    <row r="135" spans="2:12" x14ac:dyDescent="0.25">
      <c r="B135" s="1040"/>
      <c r="C135" s="1041"/>
      <c r="D135" s="1041"/>
      <c r="E135" s="1041"/>
      <c r="F135" s="1041"/>
      <c r="G135" s="1042"/>
      <c r="H135" s="1040"/>
      <c r="I135" s="1041"/>
      <c r="J135" s="1041"/>
      <c r="K135" s="1041"/>
      <c r="L135" s="1042"/>
    </row>
    <row r="136" spans="2:12" x14ac:dyDescent="0.25">
      <c r="B136" s="1040"/>
      <c r="C136" s="1041"/>
      <c r="D136" s="1041"/>
      <c r="E136" s="1041"/>
      <c r="F136" s="1041"/>
      <c r="G136" s="1042"/>
      <c r="H136" s="1040"/>
      <c r="I136" s="1041"/>
      <c r="J136" s="1041"/>
      <c r="K136" s="1041"/>
      <c r="L136" s="1042"/>
    </row>
    <row r="137" spans="2:12" x14ac:dyDescent="0.25">
      <c r="B137" s="1040"/>
      <c r="C137" s="1041"/>
      <c r="D137" s="1041"/>
      <c r="E137" s="1041"/>
      <c r="F137" s="1041"/>
      <c r="G137" s="1042"/>
      <c r="H137" s="1040"/>
      <c r="I137" s="1041"/>
      <c r="J137" s="1041"/>
      <c r="K137" s="1041"/>
      <c r="L137" s="1042"/>
    </row>
    <row r="138" spans="2:12" x14ac:dyDescent="0.25">
      <c r="B138" s="1040"/>
      <c r="C138" s="1041"/>
      <c r="D138" s="1041"/>
      <c r="E138" s="1041"/>
      <c r="F138" s="1041"/>
      <c r="G138" s="1042"/>
      <c r="H138" s="1040"/>
      <c r="I138" s="1041"/>
      <c r="J138" s="1041"/>
      <c r="K138" s="1041"/>
      <c r="L138" s="1042"/>
    </row>
    <row r="139" spans="2:12" x14ac:dyDescent="0.25">
      <c r="B139" s="1040"/>
      <c r="C139" s="1041"/>
      <c r="D139" s="1041"/>
      <c r="E139" s="1041"/>
      <c r="F139" s="1041"/>
      <c r="G139" s="1042"/>
      <c r="H139" s="1040"/>
      <c r="I139" s="1041"/>
      <c r="J139" s="1041"/>
      <c r="K139" s="1041"/>
      <c r="L139" s="1042"/>
    </row>
    <row r="140" spans="2:12" x14ac:dyDescent="0.25">
      <c r="B140" s="1040"/>
      <c r="C140" s="1041"/>
      <c r="D140" s="1041"/>
      <c r="E140" s="1041"/>
      <c r="F140" s="1041"/>
      <c r="G140" s="1042"/>
      <c r="H140" s="1040"/>
      <c r="I140" s="1041"/>
      <c r="J140" s="1041"/>
      <c r="K140" s="1041"/>
      <c r="L140" s="1042"/>
    </row>
    <row r="141" spans="2:12" x14ac:dyDescent="0.25">
      <c r="B141" s="1040"/>
      <c r="C141" s="1041"/>
      <c r="D141" s="1041"/>
      <c r="E141" s="1041"/>
      <c r="F141" s="1041"/>
      <c r="G141" s="1042"/>
      <c r="H141" s="1040"/>
      <c r="I141" s="1041"/>
      <c r="J141" s="1041"/>
      <c r="K141" s="1041"/>
      <c r="L141" s="1042"/>
    </row>
    <row r="142" spans="2:12" x14ac:dyDescent="0.25">
      <c r="B142" s="1040"/>
      <c r="C142" s="1041"/>
      <c r="D142" s="1041"/>
      <c r="E142" s="1041"/>
      <c r="F142" s="1041"/>
      <c r="G142" s="1042"/>
      <c r="H142" s="1040"/>
      <c r="I142" s="1041"/>
      <c r="J142" s="1041"/>
      <c r="K142" s="1041"/>
      <c r="L142" s="1042"/>
    </row>
    <row r="143" spans="2:12" x14ac:dyDescent="0.25">
      <c r="B143" s="1040"/>
      <c r="C143" s="1041"/>
      <c r="D143" s="1041"/>
      <c r="E143" s="1041"/>
      <c r="F143" s="1041"/>
      <c r="G143" s="1042"/>
      <c r="H143" s="1040"/>
      <c r="I143" s="1041"/>
      <c r="J143" s="1041"/>
      <c r="K143" s="1041"/>
      <c r="L143" s="1042"/>
    </row>
    <row r="144" spans="2:12" x14ac:dyDescent="0.25">
      <c r="B144" s="1040"/>
      <c r="C144" s="1041"/>
      <c r="D144" s="1041"/>
      <c r="E144" s="1041"/>
      <c r="F144" s="1041"/>
      <c r="G144" s="1042"/>
      <c r="H144" s="1040"/>
      <c r="I144" s="1041"/>
      <c r="J144" s="1041"/>
      <c r="K144" s="1041"/>
      <c r="L144" s="1042"/>
    </row>
    <row r="145" spans="2:12" x14ac:dyDescent="0.25">
      <c r="B145" s="1040"/>
      <c r="C145" s="1041"/>
      <c r="D145" s="1041"/>
      <c r="E145" s="1041"/>
      <c r="F145" s="1041"/>
      <c r="G145" s="1042"/>
      <c r="H145" s="1040"/>
      <c r="I145" s="1041"/>
      <c r="J145" s="1041"/>
      <c r="K145" s="1041"/>
      <c r="L145" s="1042"/>
    </row>
    <row r="146" spans="2:12" x14ac:dyDescent="0.25">
      <c r="B146" s="1040"/>
      <c r="C146" s="1041"/>
      <c r="D146" s="1041"/>
      <c r="E146" s="1041"/>
      <c r="F146" s="1041"/>
      <c r="G146" s="1042"/>
      <c r="H146" s="1040"/>
      <c r="I146" s="1041"/>
      <c r="J146" s="1041"/>
      <c r="K146" s="1041"/>
      <c r="L146" s="1042"/>
    </row>
    <row r="147" spans="2:12" ht="15.75" thickBot="1" x14ac:dyDescent="0.3">
      <c r="B147" s="1043"/>
      <c r="C147" s="1044"/>
      <c r="D147" s="1044"/>
      <c r="E147" s="1044"/>
      <c r="F147" s="1044"/>
      <c r="G147" s="1045"/>
      <c r="H147" s="1043"/>
      <c r="I147" s="1044"/>
      <c r="J147" s="1044"/>
      <c r="K147" s="1044"/>
      <c r="L147" s="1045"/>
    </row>
    <row r="148" spans="2:12" x14ac:dyDescent="0.25">
      <c r="B148" s="961" t="s">
        <v>856</v>
      </c>
      <c r="C148" s="962"/>
      <c r="D148" s="962"/>
      <c r="E148" s="962"/>
      <c r="F148" s="962"/>
      <c r="G148" s="963"/>
      <c r="H148" s="1036" t="s">
        <v>900</v>
      </c>
      <c r="I148" s="978"/>
      <c r="J148" s="978"/>
      <c r="K148" s="978"/>
      <c r="L148" s="978"/>
    </row>
    <row r="149" spans="2:12" ht="30" customHeight="1" thickBot="1" x14ac:dyDescent="0.3">
      <c r="B149" s="964"/>
      <c r="C149" s="965"/>
      <c r="D149" s="965"/>
      <c r="E149" s="965"/>
      <c r="F149" s="965"/>
      <c r="G149" s="966"/>
      <c r="H149" s="1036"/>
      <c r="I149" s="978"/>
      <c r="J149" s="978"/>
      <c r="K149" s="978"/>
      <c r="L149" s="978"/>
    </row>
    <row r="150" spans="2:12" ht="15.75" customHeight="1" x14ac:dyDescent="0.25">
      <c r="B150" s="1037"/>
      <c r="C150" s="1038"/>
      <c r="D150" s="1038"/>
      <c r="E150" s="1038"/>
      <c r="F150" s="1038"/>
      <c r="G150" s="1039"/>
      <c r="H150" s="1037"/>
      <c r="I150" s="1038"/>
      <c r="J150" s="1038"/>
      <c r="K150" s="1038"/>
      <c r="L150" s="1039"/>
    </row>
    <row r="151" spans="2:12" x14ac:dyDescent="0.25">
      <c r="B151" s="1040"/>
      <c r="C151" s="1041"/>
      <c r="D151" s="1041"/>
      <c r="E151" s="1041"/>
      <c r="F151" s="1041"/>
      <c r="G151" s="1042"/>
      <c r="H151" s="1040"/>
      <c r="I151" s="1041"/>
      <c r="J151" s="1041"/>
      <c r="K151" s="1041"/>
      <c r="L151" s="1042"/>
    </row>
    <row r="152" spans="2:12" x14ac:dyDescent="0.25">
      <c r="B152" s="1040"/>
      <c r="C152" s="1041"/>
      <c r="D152" s="1041"/>
      <c r="E152" s="1041"/>
      <c r="F152" s="1041"/>
      <c r="G152" s="1042"/>
      <c r="H152" s="1040"/>
      <c r="I152" s="1041"/>
      <c r="J152" s="1041"/>
      <c r="K152" s="1041"/>
      <c r="L152" s="1042"/>
    </row>
    <row r="153" spans="2:12" x14ac:dyDescent="0.25">
      <c r="B153" s="1040"/>
      <c r="C153" s="1041"/>
      <c r="D153" s="1041"/>
      <c r="E153" s="1041"/>
      <c r="F153" s="1041"/>
      <c r="G153" s="1042"/>
      <c r="H153" s="1040"/>
      <c r="I153" s="1041"/>
      <c r="J153" s="1041"/>
      <c r="K153" s="1041"/>
      <c r="L153" s="1042"/>
    </row>
    <row r="154" spans="2:12" x14ac:dyDescent="0.25">
      <c r="B154" s="1040"/>
      <c r="C154" s="1041"/>
      <c r="D154" s="1041"/>
      <c r="E154" s="1041"/>
      <c r="F154" s="1041"/>
      <c r="G154" s="1042"/>
      <c r="H154" s="1040"/>
      <c r="I154" s="1041"/>
      <c r="J154" s="1041"/>
      <c r="K154" s="1041"/>
      <c r="L154" s="1042"/>
    </row>
    <row r="155" spans="2:12" x14ac:dyDescent="0.25">
      <c r="B155" s="1040"/>
      <c r="C155" s="1041"/>
      <c r="D155" s="1041"/>
      <c r="E155" s="1041"/>
      <c r="F155" s="1041"/>
      <c r="G155" s="1042"/>
      <c r="H155" s="1040"/>
      <c r="I155" s="1041"/>
      <c r="J155" s="1041"/>
      <c r="K155" s="1041"/>
      <c r="L155" s="1042"/>
    </row>
    <row r="156" spans="2:12" x14ac:dyDescent="0.25">
      <c r="B156" s="1040"/>
      <c r="C156" s="1041"/>
      <c r="D156" s="1041"/>
      <c r="E156" s="1041"/>
      <c r="F156" s="1041"/>
      <c r="G156" s="1042"/>
      <c r="H156" s="1040"/>
      <c r="I156" s="1041"/>
      <c r="J156" s="1041"/>
      <c r="K156" s="1041"/>
      <c r="L156" s="1042"/>
    </row>
    <row r="157" spans="2:12" x14ac:dyDescent="0.25">
      <c r="B157" s="1040"/>
      <c r="C157" s="1041"/>
      <c r="D157" s="1041"/>
      <c r="E157" s="1041"/>
      <c r="F157" s="1041"/>
      <c r="G157" s="1042"/>
      <c r="H157" s="1040"/>
      <c r="I157" s="1041"/>
      <c r="J157" s="1041"/>
      <c r="K157" s="1041"/>
      <c r="L157" s="1042"/>
    </row>
    <row r="158" spans="2:12" x14ac:dyDescent="0.25">
      <c r="B158" s="1040"/>
      <c r="C158" s="1041"/>
      <c r="D158" s="1041"/>
      <c r="E158" s="1041"/>
      <c r="F158" s="1041"/>
      <c r="G158" s="1042"/>
      <c r="H158" s="1040"/>
      <c r="I158" s="1041"/>
      <c r="J158" s="1041"/>
      <c r="K158" s="1041"/>
      <c r="L158" s="1042"/>
    </row>
    <row r="159" spans="2:12" x14ac:dyDescent="0.25">
      <c r="B159" s="1040"/>
      <c r="C159" s="1041"/>
      <c r="D159" s="1041"/>
      <c r="E159" s="1041"/>
      <c r="F159" s="1041"/>
      <c r="G159" s="1042"/>
      <c r="H159" s="1040"/>
      <c r="I159" s="1041"/>
      <c r="J159" s="1041"/>
      <c r="K159" s="1041"/>
      <c r="L159" s="1042"/>
    </row>
    <row r="160" spans="2:12" x14ac:dyDescent="0.25">
      <c r="B160" s="1040"/>
      <c r="C160" s="1041"/>
      <c r="D160" s="1041"/>
      <c r="E160" s="1041"/>
      <c r="F160" s="1041"/>
      <c r="G160" s="1042"/>
      <c r="H160" s="1040"/>
      <c r="I160" s="1041"/>
      <c r="J160" s="1041"/>
      <c r="K160" s="1041"/>
      <c r="L160" s="1042"/>
    </row>
    <row r="161" spans="2:12" x14ac:dyDescent="0.25">
      <c r="B161" s="1040"/>
      <c r="C161" s="1041"/>
      <c r="D161" s="1041"/>
      <c r="E161" s="1041"/>
      <c r="F161" s="1041"/>
      <c r="G161" s="1042"/>
      <c r="H161" s="1040"/>
      <c r="I161" s="1041"/>
      <c r="J161" s="1041"/>
      <c r="K161" s="1041"/>
      <c r="L161" s="1042"/>
    </row>
    <row r="162" spans="2:12" x14ac:dyDescent="0.25">
      <c r="B162" s="1040"/>
      <c r="C162" s="1041"/>
      <c r="D162" s="1041"/>
      <c r="E162" s="1041"/>
      <c r="F162" s="1041"/>
      <c r="G162" s="1042"/>
      <c r="H162" s="1040"/>
      <c r="I162" s="1041"/>
      <c r="J162" s="1041"/>
      <c r="K162" s="1041"/>
      <c r="L162" s="1042"/>
    </row>
    <row r="163" spans="2:12" ht="15.75" thickBot="1" x14ac:dyDescent="0.3">
      <c r="B163" s="1043"/>
      <c r="C163" s="1044"/>
      <c r="D163" s="1044"/>
      <c r="E163" s="1044"/>
      <c r="F163" s="1044"/>
      <c r="G163" s="1045"/>
      <c r="H163" s="1043"/>
      <c r="I163" s="1044"/>
      <c r="J163" s="1044"/>
      <c r="K163" s="1044"/>
      <c r="L163" s="1045"/>
    </row>
    <row r="164" spans="2:12" x14ac:dyDescent="0.25">
      <c r="B164" s="961" t="s">
        <v>901</v>
      </c>
      <c r="C164" s="962"/>
      <c r="D164" s="962"/>
      <c r="E164" s="962"/>
      <c r="F164" s="962"/>
      <c r="G164" s="963"/>
      <c r="H164" s="1036" t="s">
        <v>902</v>
      </c>
      <c r="I164" s="978"/>
      <c r="J164" s="978"/>
      <c r="K164" s="978"/>
      <c r="L164" s="978"/>
    </row>
    <row r="165" spans="2:12" ht="30" customHeight="1" thickBot="1" x14ac:dyDescent="0.3">
      <c r="B165" s="964"/>
      <c r="C165" s="965"/>
      <c r="D165" s="965"/>
      <c r="E165" s="965"/>
      <c r="F165" s="965"/>
      <c r="G165" s="966"/>
      <c r="H165" s="1036"/>
      <c r="I165" s="978"/>
      <c r="J165" s="978"/>
      <c r="K165" s="978"/>
      <c r="L165" s="978"/>
    </row>
    <row r="166" spans="2:12" x14ac:dyDescent="0.25">
      <c r="B166" s="1037"/>
      <c r="C166" s="1038"/>
      <c r="D166" s="1038"/>
      <c r="E166" s="1038"/>
      <c r="F166" s="1038"/>
      <c r="G166" s="1039"/>
      <c r="H166" s="1037"/>
      <c r="I166" s="1038"/>
      <c r="J166" s="1038"/>
      <c r="K166" s="1038"/>
      <c r="L166" s="1039"/>
    </row>
    <row r="167" spans="2:12" x14ac:dyDescent="0.25">
      <c r="B167" s="1040"/>
      <c r="C167" s="1041"/>
      <c r="D167" s="1041"/>
      <c r="E167" s="1041"/>
      <c r="F167" s="1041"/>
      <c r="G167" s="1042"/>
      <c r="H167" s="1040"/>
      <c r="I167" s="1041"/>
      <c r="J167" s="1041"/>
      <c r="K167" s="1041"/>
      <c r="L167" s="1042"/>
    </row>
    <row r="168" spans="2:12" x14ac:dyDescent="0.25">
      <c r="B168" s="1040"/>
      <c r="C168" s="1041"/>
      <c r="D168" s="1041"/>
      <c r="E168" s="1041"/>
      <c r="F168" s="1041"/>
      <c r="G168" s="1042"/>
      <c r="H168" s="1040"/>
      <c r="I168" s="1041"/>
      <c r="J168" s="1041"/>
      <c r="K168" s="1041"/>
      <c r="L168" s="1042"/>
    </row>
    <row r="169" spans="2:12" x14ac:dyDescent="0.25">
      <c r="B169" s="1040"/>
      <c r="C169" s="1041"/>
      <c r="D169" s="1041"/>
      <c r="E169" s="1041"/>
      <c r="F169" s="1041"/>
      <c r="G169" s="1042"/>
      <c r="H169" s="1040"/>
      <c r="I169" s="1041"/>
      <c r="J169" s="1041"/>
      <c r="K169" s="1041"/>
      <c r="L169" s="1042"/>
    </row>
    <row r="170" spans="2:12" x14ac:dyDescent="0.25">
      <c r="B170" s="1040"/>
      <c r="C170" s="1041"/>
      <c r="D170" s="1041"/>
      <c r="E170" s="1041"/>
      <c r="F170" s="1041"/>
      <c r="G170" s="1042"/>
      <c r="H170" s="1040"/>
      <c r="I170" s="1041"/>
      <c r="J170" s="1041"/>
      <c r="K170" s="1041"/>
      <c r="L170" s="1042"/>
    </row>
    <row r="171" spans="2:12" x14ac:dyDescent="0.25">
      <c r="B171" s="1040"/>
      <c r="C171" s="1041"/>
      <c r="D171" s="1041"/>
      <c r="E171" s="1041"/>
      <c r="F171" s="1041"/>
      <c r="G171" s="1042"/>
      <c r="H171" s="1040"/>
      <c r="I171" s="1041"/>
      <c r="J171" s="1041"/>
      <c r="K171" s="1041"/>
      <c r="L171" s="1042"/>
    </row>
    <row r="172" spans="2:12" x14ac:dyDescent="0.25">
      <c r="B172" s="1040"/>
      <c r="C172" s="1041"/>
      <c r="D172" s="1041"/>
      <c r="E172" s="1041"/>
      <c r="F172" s="1041"/>
      <c r="G172" s="1042"/>
      <c r="H172" s="1040"/>
      <c r="I172" s="1041"/>
      <c r="J172" s="1041"/>
      <c r="K172" s="1041"/>
      <c r="L172" s="1042"/>
    </row>
    <row r="173" spans="2:12" x14ac:dyDescent="0.25">
      <c r="B173" s="1040"/>
      <c r="C173" s="1041"/>
      <c r="D173" s="1041"/>
      <c r="E173" s="1041"/>
      <c r="F173" s="1041"/>
      <c r="G173" s="1042"/>
      <c r="H173" s="1040"/>
      <c r="I173" s="1041"/>
      <c r="J173" s="1041"/>
      <c r="K173" s="1041"/>
      <c r="L173" s="1042"/>
    </row>
    <row r="174" spans="2:12" x14ac:dyDescent="0.25">
      <c r="B174" s="1040"/>
      <c r="C174" s="1041"/>
      <c r="D174" s="1041"/>
      <c r="E174" s="1041"/>
      <c r="F174" s="1041"/>
      <c r="G174" s="1042"/>
      <c r="H174" s="1040"/>
      <c r="I174" s="1041"/>
      <c r="J174" s="1041"/>
      <c r="K174" s="1041"/>
      <c r="L174" s="1042"/>
    </row>
    <row r="175" spans="2:12" x14ac:dyDescent="0.25">
      <c r="B175" s="1040"/>
      <c r="C175" s="1041"/>
      <c r="D175" s="1041"/>
      <c r="E175" s="1041"/>
      <c r="F175" s="1041"/>
      <c r="G175" s="1042"/>
      <c r="H175" s="1040"/>
      <c r="I175" s="1041"/>
      <c r="J175" s="1041"/>
      <c r="K175" s="1041"/>
      <c r="L175" s="1042"/>
    </row>
    <row r="176" spans="2:12" x14ac:dyDescent="0.25">
      <c r="B176" s="1040"/>
      <c r="C176" s="1041"/>
      <c r="D176" s="1041"/>
      <c r="E176" s="1041"/>
      <c r="F176" s="1041"/>
      <c r="G176" s="1042"/>
      <c r="H176" s="1040"/>
      <c r="I176" s="1041"/>
      <c r="J176" s="1041"/>
      <c r="K176" s="1041"/>
      <c r="L176" s="1042"/>
    </row>
    <row r="177" spans="2:12" x14ac:dyDescent="0.25">
      <c r="B177" s="1040"/>
      <c r="C177" s="1041"/>
      <c r="D177" s="1041"/>
      <c r="E177" s="1041"/>
      <c r="F177" s="1041"/>
      <c r="G177" s="1042"/>
      <c r="H177" s="1040"/>
      <c r="I177" s="1041"/>
      <c r="J177" s="1041"/>
      <c r="K177" s="1041"/>
      <c r="L177" s="1042"/>
    </row>
    <row r="178" spans="2:12" x14ac:dyDescent="0.25">
      <c r="B178" s="1040"/>
      <c r="C178" s="1041"/>
      <c r="D178" s="1041"/>
      <c r="E178" s="1041"/>
      <c r="F178" s="1041"/>
      <c r="G178" s="1042"/>
      <c r="H178" s="1040"/>
      <c r="I178" s="1041"/>
      <c r="J178" s="1041"/>
      <c r="K178" s="1041"/>
      <c r="L178" s="1042"/>
    </row>
    <row r="179" spans="2:12" ht="15.75" thickBot="1" x14ac:dyDescent="0.3">
      <c r="B179" s="1043"/>
      <c r="C179" s="1044"/>
      <c r="D179" s="1044"/>
      <c r="E179" s="1044"/>
      <c r="F179" s="1044"/>
      <c r="G179" s="1045"/>
      <c r="H179" s="1043"/>
      <c r="I179" s="1044"/>
      <c r="J179" s="1044"/>
      <c r="K179" s="1044"/>
      <c r="L179" s="1045"/>
    </row>
    <row r="180" spans="2:12" x14ac:dyDescent="0.25">
      <c r="B180" s="961" t="s">
        <v>1048</v>
      </c>
      <c r="C180" s="962"/>
      <c r="D180" s="962"/>
      <c r="E180" s="962"/>
      <c r="F180" s="962"/>
      <c r="G180" s="963"/>
      <c r="H180" s="1036" t="s">
        <v>1049</v>
      </c>
      <c r="I180" s="978"/>
      <c r="J180" s="978"/>
      <c r="K180" s="978"/>
      <c r="L180" s="978"/>
    </row>
    <row r="181" spans="2:12" ht="25.5" customHeight="1" thickBot="1" x14ac:dyDescent="0.3">
      <c r="B181" s="964"/>
      <c r="C181" s="965"/>
      <c r="D181" s="965"/>
      <c r="E181" s="965"/>
      <c r="F181" s="965"/>
      <c r="G181" s="966"/>
      <c r="H181" s="1036"/>
      <c r="I181" s="978"/>
      <c r="J181" s="978"/>
      <c r="K181" s="978"/>
      <c r="L181" s="978"/>
    </row>
    <row r="182" spans="2:12" x14ac:dyDescent="0.25">
      <c r="B182" s="1037"/>
      <c r="C182" s="1038"/>
      <c r="D182" s="1038"/>
      <c r="E182" s="1038"/>
      <c r="F182" s="1038"/>
      <c r="G182" s="1039"/>
      <c r="H182" s="1037"/>
      <c r="I182" s="1038"/>
      <c r="J182" s="1038"/>
      <c r="K182" s="1038"/>
      <c r="L182" s="1039"/>
    </row>
    <row r="183" spans="2:12" x14ac:dyDescent="0.25">
      <c r="B183" s="1040"/>
      <c r="C183" s="1041"/>
      <c r="D183" s="1041"/>
      <c r="E183" s="1041"/>
      <c r="F183" s="1041"/>
      <c r="G183" s="1042"/>
      <c r="H183" s="1040"/>
      <c r="I183" s="1041"/>
      <c r="J183" s="1041"/>
      <c r="K183" s="1041"/>
      <c r="L183" s="1042"/>
    </row>
    <row r="184" spans="2:12" x14ac:dyDescent="0.25">
      <c r="B184" s="1040"/>
      <c r="C184" s="1041"/>
      <c r="D184" s="1041"/>
      <c r="E184" s="1041"/>
      <c r="F184" s="1041"/>
      <c r="G184" s="1042"/>
      <c r="H184" s="1040"/>
      <c r="I184" s="1041"/>
      <c r="J184" s="1041"/>
      <c r="K184" s="1041"/>
      <c r="L184" s="1042"/>
    </row>
    <row r="185" spans="2:12" x14ac:dyDescent="0.25">
      <c r="B185" s="1040"/>
      <c r="C185" s="1041"/>
      <c r="D185" s="1041"/>
      <c r="E185" s="1041"/>
      <c r="F185" s="1041"/>
      <c r="G185" s="1042"/>
      <c r="H185" s="1040"/>
      <c r="I185" s="1041"/>
      <c r="J185" s="1041"/>
      <c r="K185" s="1041"/>
      <c r="L185" s="1042"/>
    </row>
    <row r="186" spans="2:12" x14ac:dyDescent="0.25">
      <c r="B186" s="1040"/>
      <c r="C186" s="1041"/>
      <c r="D186" s="1041"/>
      <c r="E186" s="1041"/>
      <c r="F186" s="1041"/>
      <c r="G186" s="1042"/>
      <c r="H186" s="1040"/>
      <c r="I186" s="1041"/>
      <c r="J186" s="1041"/>
      <c r="K186" s="1041"/>
      <c r="L186" s="1042"/>
    </row>
    <row r="187" spans="2:12" x14ac:dyDescent="0.25">
      <c r="B187" s="1040"/>
      <c r="C187" s="1041"/>
      <c r="D187" s="1041"/>
      <c r="E187" s="1041"/>
      <c r="F187" s="1041"/>
      <c r="G187" s="1042"/>
      <c r="H187" s="1040"/>
      <c r="I187" s="1041"/>
      <c r="J187" s="1041"/>
      <c r="K187" s="1041"/>
      <c r="L187" s="1042"/>
    </row>
    <row r="188" spans="2:12" x14ac:dyDescent="0.25">
      <c r="B188" s="1040"/>
      <c r="C188" s="1041"/>
      <c r="D188" s="1041"/>
      <c r="E188" s="1041"/>
      <c r="F188" s="1041"/>
      <c r="G188" s="1042"/>
      <c r="H188" s="1040"/>
      <c r="I188" s="1041"/>
      <c r="J188" s="1041"/>
      <c r="K188" s="1041"/>
      <c r="L188" s="1042"/>
    </row>
    <row r="189" spans="2:12" x14ac:dyDescent="0.25">
      <c r="B189" s="1040"/>
      <c r="C189" s="1041"/>
      <c r="D189" s="1041"/>
      <c r="E189" s="1041"/>
      <c r="F189" s="1041"/>
      <c r="G189" s="1042"/>
      <c r="H189" s="1040"/>
      <c r="I189" s="1041"/>
      <c r="J189" s="1041"/>
      <c r="K189" s="1041"/>
      <c r="L189" s="1042"/>
    </row>
    <row r="190" spans="2:12" x14ac:dyDescent="0.25">
      <c r="B190" s="1040"/>
      <c r="C190" s="1041"/>
      <c r="D190" s="1041"/>
      <c r="E190" s="1041"/>
      <c r="F190" s="1041"/>
      <c r="G190" s="1042"/>
      <c r="H190" s="1040"/>
      <c r="I190" s="1041"/>
      <c r="J190" s="1041"/>
      <c r="K190" s="1041"/>
      <c r="L190" s="1042"/>
    </row>
    <row r="191" spans="2:12" x14ac:dyDescent="0.25">
      <c r="B191" s="1040"/>
      <c r="C191" s="1041"/>
      <c r="D191" s="1041"/>
      <c r="E191" s="1041"/>
      <c r="F191" s="1041"/>
      <c r="G191" s="1042"/>
      <c r="H191" s="1040"/>
      <c r="I191" s="1041"/>
      <c r="J191" s="1041"/>
      <c r="K191" s="1041"/>
      <c r="L191" s="1042"/>
    </row>
    <row r="192" spans="2:12" x14ac:dyDescent="0.25">
      <c r="B192" s="1040"/>
      <c r="C192" s="1041"/>
      <c r="D192" s="1041"/>
      <c r="E192" s="1041"/>
      <c r="F192" s="1041"/>
      <c r="G192" s="1042"/>
      <c r="H192" s="1040"/>
      <c r="I192" s="1041"/>
      <c r="J192" s="1041"/>
      <c r="K192" s="1041"/>
      <c r="L192" s="1042"/>
    </row>
    <row r="193" spans="2:12" x14ac:dyDescent="0.25">
      <c r="B193" s="1040"/>
      <c r="C193" s="1041"/>
      <c r="D193" s="1041"/>
      <c r="E193" s="1041"/>
      <c r="F193" s="1041"/>
      <c r="G193" s="1042"/>
      <c r="H193" s="1040"/>
      <c r="I193" s="1041"/>
      <c r="J193" s="1041"/>
      <c r="K193" s="1041"/>
      <c r="L193" s="1042"/>
    </row>
    <row r="194" spans="2:12" x14ac:dyDescent="0.25">
      <c r="B194" s="1040"/>
      <c r="C194" s="1041"/>
      <c r="D194" s="1041"/>
      <c r="E194" s="1041"/>
      <c r="F194" s="1041"/>
      <c r="G194" s="1042"/>
      <c r="H194" s="1040"/>
      <c r="I194" s="1041"/>
      <c r="J194" s="1041"/>
      <c r="K194" s="1041"/>
      <c r="L194" s="1042"/>
    </row>
    <row r="195" spans="2:12" ht="15.75" thickBot="1" x14ac:dyDescent="0.3">
      <c r="B195" s="1043"/>
      <c r="C195" s="1044"/>
      <c r="D195" s="1044"/>
      <c r="E195" s="1044"/>
      <c r="F195" s="1044"/>
      <c r="G195" s="1045"/>
      <c r="H195" s="1043"/>
      <c r="I195" s="1044"/>
      <c r="J195" s="1044"/>
      <c r="K195" s="1044"/>
      <c r="L195" s="1045"/>
    </row>
    <row r="196" spans="2:12" ht="23.25" customHeight="1" x14ac:dyDescent="0.25">
      <c r="B196" s="1046" t="s">
        <v>1050</v>
      </c>
      <c r="C196" s="1047"/>
      <c r="D196" s="1047"/>
      <c r="E196" s="1047"/>
      <c r="F196" s="1047"/>
      <c r="G196" s="1048"/>
      <c r="H196" s="978" t="s">
        <v>903</v>
      </c>
      <c r="I196" s="978"/>
      <c r="J196" s="978"/>
      <c r="K196" s="978"/>
      <c r="L196" s="978"/>
    </row>
    <row r="197" spans="2:12" ht="17.25" customHeight="1" thickBot="1" x14ac:dyDescent="0.3">
      <c r="B197" s="1049"/>
      <c r="C197" s="1050"/>
      <c r="D197" s="1050"/>
      <c r="E197" s="1050"/>
      <c r="F197" s="1050"/>
      <c r="G197" s="1034"/>
      <c r="H197" s="978"/>
      <c r="I197" s="978"/>
      <c r="J197" s="978"/>
      <c r="K197" s="978"/>
      <c r="L197" s="978"/>
    </row>
    <row r="198" spans="2:12" x14ac:dyDescent="0.25">
      <c r="B198" s="1037"/>
      <c r="C198" s="1038"/>
      <c r="D198" s="1038"/>
      <c r="E198" s="1038"/>
      <c r="F198" s="1038"/>
      <c r="G198" s="1039"/>
      <c r="H198" s="1037"/>
      <c r="I198" s="1038"/>
      <c r="J198" s="1038"/>
      <c r="K198" s="1038"/>
      <c r="L198" s="1039"/>
    </row>
    <row r="199" spans="2:12" x14ac:dyDescent="0.25">
      <c r="B199" s="1040"/>
      <c r="C199" s="1041"/>
      <c r="D199" s="1041"/>
      <c r="E199" s="1041"/>
      <c r="F199" s="1041"/>
      <c r="G199" s="1042"/>
      <c r="H199" s="1040"/>
      <c r="I199" s="1041"/>
      <c r="J199" s="1041"/>
      <c r="K199" s="1041"/>
      <c r="L199" s="1042"/>
    </row>
    <row r="200" spans="2:12" x14ac:dyDescent="0.25">
      <c r="B200" s="1040"/>
      <c r="C200" s="1041"/>
      <c r="D200" s="1041"/>
      <c r="E200" s="1041"/>
      <c r="F200" s="1041"/>
      <c r="G200" s="1042"/>
      <c r="H200" s="1040"/>
      <c r="I200" s="1041"/>
      <c r="J200" s="1041"/>
      <c r="K200" s="1041"/>
      <c r="L200" s="1042"/>
    </row>
    <row r="201" spans="2:12" x14ac:dyDescent="0.25">
      <c r="B201" s="1040"/>
      <c r="C201" s="1041"/>
      <c r="D201" s="1041"/>
      <c r="E201" s="1041"/>
      <c r="F201" s="1041"/>
      <c r="G201" s="1042"/>
      <c r="H201" s="1040"/>
      <c r="I201" s="1041"/>
      <c r="J201" s="1041"/>
      <c r="K201" s="1041"/>
      <c r="L201" s="1042"/>
    </row>
    <row r="202" spans="2:12" x14ac:dyDescent="0.25">
      <c r="B202" s="1040"/>
      <c r="C202" s="1041"/>
      <c r="D202" s="1041"/>
      <c r="E202" s="1041"/>
      <c r="F202" s="1041"/>
      <c r="G202" s="1042"/>
      <c r="H202" s="1040"/>
      <c r="I202" s="1041"/>
      <c r="J202" s="1041"/>
      <c r="K202" s="1041"/>
      <c r="L202" s="1042"/>
    </row>
    <row r="203" spans="2:12" x14ac:dyDescent="0.25">
      <c r="B203" s="1040"/>
      <c r="C203" s="1041"/>
      <c r="D203" s="1041"/>
      <c r="E203" s="1041"/>
      <c r="F203" s="1041"/>
      <c r="G203" s="1042"/>
      <c r="H203" s="1040"/>
      <c r="I203" s="1041"/>
      <c r="J203" s="1041"/>
      <c r="K203" s="1041"/>
      <c r="L203" s="1042"/>
    </row>
    <row r="204" spans="2:12" x14ac:dyDescent="0.25">
      <c r="B204" s="1040"/>
      <c r="C204" s="1041"/>
      <c r="D204" s="1041"/>
      <c r="E204" s="1041"/>
      <c r="F204" s="1041"/>
      <c r="G204" s="1042"/>
      <c r="H204" s="1040"/>
      <c r="I204" s="1041"/>
      <c r="J204" s="1041"/>
      <c r="K204" s="1041"/>
      <c r="L204" s="1042"/>
    </row>
    <row r="205" spans="2:12" x14ac:dyDescent="0.25">
      <c r="B205" s="1040"/>
      <c r="C205" s="1041"/>
      <c r="D205" s="1041"/>
      <c r="E205" s="1041"/>
      <c r="F205" s="1041"/>
      <c r="G205" s="1042"/>
      <c r="H205" s="1040"/>
      <c r="I205" s="1041"/>
      <c r="J205" s="1041"/>
      <c r="K205" s="1041"/>
      <c r="L205" s="1042"/>
    </row>
    <row r="206" spans="2:12" x14ac:dyDescent="0.25">
      <c r="B206" s="1040"/>
      <c r="C206" s="1041"/>
      <c r="D206" s="1041"/>
      <c r="E206" s="1041"/>
      <c r="F206" s="1041"/>
      <c r="G206" s="1042"/>
      <c r="H206" s="1040"/>
      <c r="I206" s="1041"/>
      <c r="J206" s="1041"/>
      <c r="K206" s="1041"/>
      <c r="L206" s="1042"/>
    </row>
    <row r="207" spans="2:12" x14ac:dyDescent="0.25">
      <c r="B207" s="1040"/>
      <c r="C207" s="1041"/>
      <c r="D207" s="1041"/>
      <c r="E207" s="1041"/>
      <c r="F207" s="1041"/>
      <c r="G207" s="1042"/>
      <c r="H207" s="1040"/>
      <c r="I207" s="1041"/>
      <c r="J207" s="1041"/>
      <c r="K207" s="1041"/>
      <c r="L207" s="1042"/>
    </row>
    <row r="208" spans="2:12" x14ac:dyDescent="0.25">
      <c r="B208" s="1040"/>
      <c r="C208" s="1041"/>
      <c r="D208" s="1041"/>
      <c r="E208" s="1041"/>
      <c r="F208" s="1041"/>
      <c r="G208" s="1042"/>
      <c r="H208" s="1040"/>
      <c r="I208" s="1041"/>
      <c r="J208" s="1041"/>
      <c r="K208" s="1041"/>
      <c r="L208" s="1042"/>
    </row>
    <row r="209" spans="2:12" x14ac:dyDescent="0.25">
      <c r="B209" s="1040"/>
      <c r="C209" s="1041"/>
      <c r="D209" s="1041"/>
      <c r="E209" s="1041"/>
      <c r="F209" s="1041"/>
      <c r="G209" s="1042"/>
      <c r="H209" s="1040"/>
      <c r="I209" s="1041"/>
      <c r="J209" s="1041"/>
      <c r="K209" s="1041"/>
      <c r="L209" s="1042"/>
    </row>
    <row r="210" spans="2:12" x14ac:dyDescent="0.25">
      <c r="B210" s="1040"/>
      <c r="C210" s="1041"/>
      <c r="D210" s="1041"/>
      <c r="E210" s="1041"/>
      <c r="F210" s="1041"/>
      <c r="G210" s="1042"/>
      <c r="H210" s="1040"/>
      <c r="I210" s="1041"/>
      <c r="J210" s="1041"/>
      <c r="K210" s="1041"/>
      <c r="L210" s="1042"/>
    </row>
    <row r="211" spans="2:12" ht="15.75" thickBot="1" x14ac:dyDescent="0.3">
      <c r="B211" s="1043"/>
      <c r="C211" s="1044"/>
      <c r="D211" s="1044"/>
      <c r="E211" s="1044"/>
      <c r="F211" s="1044"/>
      <c r="G211" s="1045"/>
      <c r="H211" s="1043"/>
      <c r="I211" s="1044"/>
      <c r="J211" s="1044"/>
      <c r="K211" s="1044"/>
      <c r="L211" s="1045"/>
    </row>
    <row r="212" spans="2:12" ht="27.75" customHeight="1" x14ac:dyDescent="0.25">
      <c r="B212" s="1046" t="s">
        <v>1051</v>
      </c>
      <c r="C212" s="1047"/>
      <c r="D212" s="1047"/>
      <c r="E212" s="1047"/>
      <c r="F212" s="1047"/>
      <c r="G212" s="1048"/>
      <c r="H212" s="978" t="s">
        <v>1052</v>
      </c>
      <c r="I212" s="978"/>
      <c r="J212" s="978"/>
      <c r="K212" s="978"/>
      <c r="L212" s="978"/>
    </row>
    <row r="213" spans="2:12" ht="21.75" customHeight="1" thickBot="1" x14ac:dyDescent="0.3">
      <c r="B213" s="1049"/>
      <c r="C213" s="1050"/>
      <c r="D213" s="1050"/>
      <c r="E213" s="1050"/>
      <c r="F213" s="1050"/>
      <c r="G213" s="1034"/>
      <c r="H213" s="978"/>
      <c r="I213" s="978"/>
      <c r="J213" s="978"/>
      <c r="K213" s="978"/>
      <c r="L213" s="978"/>
    </row>
    <row r="214" spans="2:12" x14ac:dyDescent="0.25">
      <c r="B214" s="1037"/>
      <c r="C214" s="1038"/>
      <c r="D214" s="1038"/>
      <c r="E214" s="1038"/>
      <c r="F214" s="1038"/>
      <c r="G214" s="1039"/>
      <c r="H214" s="1037"/>
      <c r="I214" s="1038"/>
      <c r="J214" s="1038"/>
      <c r="K214" s="1038"/>
      <c r="L214" s="1039"/>
    </row>
    <row r="215" spans="2:12" x14ac:dyDescent="0.25">
      <c r="B215" s="1040"/>
      <c r="C215" s="1041"/>
      <c r="D215" s="1041"/>
      <c r="E215" s="1041"/>
      <c r="F215" s="1041"/>
      <c r="G215" s="1042"/>
      <c r="H215" s="1040"/>
      <c r="I215" s="1041"/>
      <c r="J215" s="1041"/>
      <c r="K215" s="1041"/>
      <c r="L215" s="1042"/>
    </row>
    <row r="216" spans="2:12" x14ac:dyDescent="0.25">
      <c r="B216" s="1040"/>
      <c r="C216" s="1041"/>
      <c r="D216" s="1041"/>
      <c r="E216" s="1041"/>
      <c r="F216" s="1041"/>
      <c r="G216" s="1042"/>
      <c r="H216" s="1040"/>
      <c r="I216" s="1041"/>
      <c r="J216" s="1041"/>
      <c r="K216" s="1041"/>
      <c r="L216" s="1042"/>
    </row>
    <row r="217" spans="2:12" x14ac:dyDescent="0.25">
      <c r="B217" s="1040"/>
      <c r="C217" s="1041"/>
      <c r="D217" s="1041"/>
      <c r="E217" s="1041"/>
      <c r="F217" s="1041"/>
      <c r="G217" s="1042"/>
      <c r="H217" s="1040"/>
      <c r="I217" s="1041"/>
      <c r="J217" s="1041"/>
      <c r="K217" s="1041"/>
      <c r="L217" s="1042"/>
    </row>
    <row r="218" spans="2:12" x14ac:dyDescent="0.25">
      <c r="B218" s="1040"/>
      <c r="C218" s="1041"/>
      <c r="D218" s="1041"/>
      <c r="E218" s="1041"/>
      <c r="F218" s="1041"/>
      <c r="G218" s="1042"/>
      <c r="H218" s="1040"/>
      <c r="I218" s="1041"/>
      <c r="J218" s="1041"/>
      <c r="K218" s="1041"/>
      <c r="L218" s="1042"/>
    </row>
    <row r="219" spans="2:12" x14ac:dyDescent="0.25">
      <c r="B219" s="1040"/>
      <c r="C219" s="1041"/>
      <c r="D219" s="1041"/>
      <c r="E219" s="1041"/>
      <c r="F219" s="1041"/>
      <c r="G219" s="1042"/>
      <c r="H219" s="1040"/>
      <c r="I219" s="1041"/>
      <c r="J219" s="1041"/>
      <c r="K219" s="1041"/>
      <c r="L219" s="1042"/>
    </row>
    <row r="220" spans="2:12" x14ac:dyDescent="0.25">
      <c r="B220" s="1040"/>
      <c r="C220" s="1041"/>
      <c r="D220" s="1041"/>
      <c r="E220" s="1041"/>
      <c r="F220" s="1041"/>
      <c r="G220" s="1042"/>
      <c r="H220" s="1040"/>
      <c r="I220" s="1041"/>
      <c r="J220" s="1041"/>
      <c r="K220" s="1041"/>
      <c r="L220" s="1042"/>
    </row>
    <row r="221" spans="2:12" x14ac:dyDescent="0.25">
      <c r="B221" s="1040"/>
      <c r="C221" s="1041"/>
      <c r="D221" s="1041"/>
      <c r="E221" s="1041"/>
      <c r="F221" s="1041"/>
      <c r="G221" s="1042"/>
      <c r="H221" s="1040"/>
      <c r="I221" s="1041"/>
      <c r="J221" s="1041"/>
      <c r="K221" s="1041"/>
      <c r="L221" s="1042"/>
    </row>
    <row r="222" spans="2:12" x14ac:dyDescent="0.25">
      <c r="B222" s="1040"/>
      <c r="C222" s="1041"/>
      <c r="D222" s="1041"/>
      <c r="E222" s="1041"/>
      <c r="F222" s="1041"/>
      <c r="G222" s="1042"/>
      <c r="H222" s="1040"/>
      <c r="I222" s="1041"/>
      <c r="J222" s="1041"/>
      <c r="K222" s="1041"/>
      <c r="L222" s="1042"/>
    </row>
    <row r="223" spans="2:12" x14ac:dyDescent="0.25">
      <c r="B223" s="1040"/>
      <c r="C223" s="1041"/>
      <c r="D223" s="1041"/>
      <c r="E223" s="1041"/>
      <c r="F223" s="1041"/>
      <c r="G223" s="1042"/>
      <c r="H223" s="1040"/>
      <c r="I223" s="1041"/>
      <c r="J223" s="1041"/>
      <c r="K223" s="1041"/>
      <c r="L223" s="1042"/>
    </row>
    <row r="224" spans="2:12" x14ac:dyDescent="0.25">
      <c r="B224" s="1040"/>
      <c r="C224" s="1041"/>
      <c r="D224" s="1041"/>
      <c r="E224" s="1041"/>
      <c r="F224" s="1041"/>
      <c r="G224" s="1042"/>
      <c r="H224" s="1040"/>
      <c r="I224" s="1041"/>
      <c r="J224" s="1041"/>
      <c r="K224" s="1041"/>
      <c r="L224" s="1042"/>
    </row>
    <row r="225" spans="2:12" x14ac:dyDescent="0.25">
      <c r="B225" s="1040"/>
      <c r="C225" s="1041"/>
      <c r="D225" s="1041"/>
      <c r="E225" s="1041"/>
      <c r="F225" s="1041"/>
      <c r="G225" s="1042"/>
      <c r="H225" s="1040"/>
      <c r="I225" s="1041"/>
      <c r="J225" s="1041"/>
      <c r="K225" s="1041"/>
      <c r="L225" s="1042"/>
    </row>
    <row r="226" spans="2:12" x14ac:dyDescent="0.25">
      <c r="B226" s="1040"/>
      <c r="C226" s="1041"/>
      <c r="D226" s="1041"/>
      <c r="E226" s="1041"/>
      <c r="F226" s="1041"/>
      <c r="G226" s="1042"/>
      <c r="H226" s="1040"/>
      <c r="I226" s="1041"/>
      <c r="J226" s="1041"/>
      <c r="K226" s="1041"/>
      <c r="L226" s="1042"/>
    </row>
    <row r="227" spans="2:12" ht="15.75" thickBot="1" x14ac:dyDescent="0.3">
      <c r="B227" s="1043"/>
      <c r="C227" s="1044"/>
      <c r="D227" s="1044"/>
      <c r="E227" s="1044"/>
      <c r="F227" s="1044"/>
      <c r="G227" s="1045"/>
      <c r="H227" s="1043"/>
      <c r="I227" s="1044"/>
      <c r="J227" s="1044"/>
      <c r="K227" s="1044"/>
      <c r="L227" s="1045"/>
    </row>
    <row r="228" spans="2:12" ht="27.75" customHeight="1" x14ac:dyDescent="0.25">
      <c r="B228" s="1046" t="s">
        <v>1053</v>
      </c>
      <c r="C228" s="1047"/>
      <c r="D228" s="1047"/>
      <c r="E228" s="1047"/>
      <c r="F228" s="1047"/>
      <c r="G228" s="1048"/>
      <c r="H228" s="978" t="s">
        <v>1054</v>
      </c>
      <c r="I228" s="978"/>
      <c r="J228" s="978"/>
      <c r="K228" s="978"/>
      <c r="L228" s="978"/>
    </row>
    <row r="229" spans="2:12" ht="21.75" customHeight="1" thickBot="1" x14ac:dyDescent="0.3">
      <c r="B229" s="1049"/>
      <c r="C229" s="1050"/>
      <c r="D229" s="1050"/>
      <c r="E229" s="1050"/>
      <c r="F229" s="1050"/>
      <c r="G229" s="1034"/>
      <c r="H229" s="978"/>
      <c r="I229" s="978"/>
      <c r="J229" s="978"/>
      <c r="K229" s="978"/>
      <c r="L229" s="978"/>
    </row>
    <row r="230" spans="2:12" x14ac:dyDescent="0.25">
      <c r="B230" s="1037"/>
      <c r="C230" s="1038"/>
      <c r="D230" s="1038"/>
      <c r="E230" s="1038"/>
      <c r="F230" s="1038"/>
      <c r="G230" s="1039"/>
      <c r="H230" s="1037"/>
      <c r="I230" s="1038"/>
      <c r="J230" s="1038"/>
      <c r="K230" s="1038"/>
      <c r="L230" s="1039"/>
    </row>
    <row r="231" spans="2:12" x14ac:dyDescent="0.25">
      <c r="B231" s="1040"/>
      <c r="C231" s="1041"/>
      <c r="D231" s="1041"/>
      <c r="E231" s="1041"/>
      <c r="F231" s="1041"/>
      <c r="G231" s="1042"/>
      <c r="H231" s="1040"/>
      <c r="I231" s="1041"/>
      <c r="J231" s="1041"/>
      <c r="K231" s="1041"/>
      <c r="L231" s="1042"/>
    </row>
    <row r="232" spans="2:12" x14ac:dyDescent="0.25">
      <c r="B232" s="1040"/>
      <c r="C232" s="1041"/>
      <c r="D232" s="1041"/>
      <c r="E232" s="1041"/>
      <c r="F232" s="1041"/>
      <c r="G232" s="1042"/>
      <c r="H232" s="1040"/>
      <c r="I232" s="1041"/>
      <c r="J232" s="1041"/>
      <c r="K232" s="1041"/>
      <c r="L232" s="1042"/>
    </row>
    <row r="233" spans="2:12" x14ac:dyDescent="0.25">
      <c r="B233" s="1040"/>
      <c r="C233" s="1041"/>
      <c r="D233" s="1041"/>
      <c r="E233" s="1041"/>
      <c r="F233" s="1041"/>
      <c r="G233" s="1042"/>
      <c r="H233" s="1040"/>
      <c r="I233" s="1041"/>
      <c r="J233" s="1041"/>
      <c r="K233" s="1041"/>
      <c r="L233" s="1042"/>
    </row>
    <row r="234" spans="2:12" x14ac:dyDescent="0.25">
      <c r="B234" s="1040"/>
      <c r="C234" s="1041"/>
      <c r="D234" s="1041"/>
      <c r="E234" s="1041"/>
      <c r="F234" s="1041"/>
      <c r="G234" s="1042"/>
      <c r="H234" s="1040"/>
      <c r="I234" s="1041"/>
      <c r="J234" s="1041"/>
      <c r="K234" s="1041"/>
      <c r="L234" s="1042"/>
    </row>
    <row r="235" spans="2:12" x14ac:dyDescent="0.25">
      <c r="B235" s="1040"/>
      <c r="C235" s="1041"/>
      <c r="D235" s="1041"/>
      <c r="E235" s="1041"/>
      <c r="F235" s="1041"/>
      <c r="G235" s="1042"/>
      <c r="H235" s="1040"/>
      <c r="I235" s="1041"/>
      <c r="J235" s="1041"/>
      <c r="K235" s="1041"/>
      <c r="L235" s="1042"/>
    </row>
    <row r="236" spans="2:12" x14ac:dyDescent="0.25">
      <c r="B236" s="1040"/>
      <c r="C236" s="1041"/>
      <c r="D236" s="1041"/>
      <c r="E236" s="1041"/>
      <c r="F236" s="1041"/>
      <c r="G236" s="1042"/>
      <c r="H236" s="1040"/>
      <c r="I236" s="1041"/>
      <c r="J236" s="1041"/>
      <c r="K236" s="1041"/>
      <c r="L236" s="1042"/>
    </row>
    <row r="237" spans="2:12" x14ac:dyDescent="0.25">
      <c r="B237" s="1040"/>
      <c r="C237" s="1041"/>
      <c r="D237" s="1041"/>
      <c r="E237" s="1041"/>
      <c r="F237" s="1041"/>
      <c r="G237" s="1042"/>
      <c r="H237" s="1040"/>
      <c r="I237" s="1041"/>
      <c r="J237" s="1041"/>
      <c r="K237" s="1041"/>
      <c r="L237" s="1042"/>
    </row>
    <row r="238" spans="2:12" x14ac:dyDescent="0.25">
      <c r="B238" s="1040"/>
      <c r="C238" s="1041"/>
      <c r="D238" s="1041"/>
      <c r="E238" s="1041"/>
      <c r="F238" s="1041"/>
      <c r="G238" s="1042"/>
      <c r="H238" s="1040"/>
      <c r="I238" s="1041"/>
      <c r="J238" s="1041"/>
      <c r="K238" s="1041"/>
      <c r="L238" s="1042"/>
    </row>
    <row r="239" spans="2:12" x14ac:dyDescent="0.25">
      <c r="B239" s="1040"/>
      <c r="C239" s="1041"/>
      <c r="D239" s="1041"/>
      <c r="E239" s="1041"/>
      <c r="F239" s="1041"/>
      <c r="G239" s="1042"/>
      <c r="H239" s="1040"/>
      <c r="I239" s="1041"/>
      <c r="J239" s="1041"/>
      <c r="K239" s="1041"/>
      <c r="L239" s="1042"/>
    </row>
    <row r="240" spans="2:12" x14ac:dyDescent="0.25">
      <c r="B240" s="1040"/>
      <c r="C240" s="1041"/>
      <c r="D240" s="1041"/>
      <c r="E240" s="1041"/>
      <c r="F240" s="1041"/>
      <c r="G240" s="1042"/>
      <c r="H240" s="1040"/>
      <c r="I240" s="1041"/>
      <c r="J240" s="1041"/>
      <c r="K240" s="1041"/>
      <c r="L240" s="1042"/>
    </row>
    <row r="241" spans="2:12" x14ac:dyDescent="0.25">
      <c r="B241" s="1040"/>
      <c r="C241" s="1041"/>
      <c r="D241" s="1041"/>
      <c r="E241" s="1041"/>
      <c r="F241" s="1041"/>
      <c r="G241" s="1042"/>
      <c r="H241" s="1040"/>
      <c r="I241" s="1041"/>
      <c r="J241" s="1041"/>
      <c r="K241" s="1041"/>
      <c r="L241" s="1042"/>
    </row>
    <row r="242" spans="2:12" x14ac:dyDescent="0.25">
      <c r="B242" s="1040"/>
      <c r="C242" s="1041"/>
      <c r="D242" s="1041"/>
      <c r="E242" s="1041"/>
      <c r="F242" s="1041"/>
      <c r="G242" s="1042"/>
      <c r="H242" s="1040"/>
      <c r="I242" s="1041"/>
      <c r="J242" s="1041"/>
      <c r="K242" s="1041"/>
      <c r="L242" s="1042"/>
    </row>
    <row r="243" spans="2:12" ht="15.75" thickBot="1" x14ac:dyDescent="0.3">
      <c r="B243" s="1043"/>
      <c r="C243" s="1044"/>
      <c r="D243" s="1044"/>
      <c r="E243" s="1044"/>
      <c r="F243" s="1044"/>
      <c r="G243" s="1045"/>
      <c r="H243" s="1043"/>
      <c r="I243" s="1044"/>
      <c r="J243" s="1044"/>
      <c r="K243" s="1044"/>
      <c r="L243" s="1045"/>
    </row>
    <row r="244" spans="2:12" ht="27.75" customHeight="1" x14ac:dyDescent="0.25">
      <c r="B244" s="1046" t="s">
        <v>1052</v>
      </c>
      <c r="C244" s="1047"/>
      <c r="D244" s="1047"/>
      <c r="E244" s="1047"/>
      <c r="F244" s="1047"/>
      <c r="G244" s="1048"/>
      <c r="H244" s="978" t="s">
        <v>1055</v>
      </c>
      <c r="I244" s="978"/>
      <c r="J244" s="978"/>
      <c r="K244" s="978"/>
      <c r="L244" s="978"/>
    </row>
    <row r="245" spans="2:12" ht="21.75" customHeight="1" x14ac:dyDescent="0.25">
      <c r="B245" s="1049"/>
      <c r="C245" s="1050"/>
      <c r="D245" s="1050"/>
      <c r="E245" s="1050"/>
      <c r="F245" s="1050"/>
      <c r="G245" s="1034"/>
      <c r="H245" s="978"/>
      <c r="I245" s="978"/>
      <c r="J245" s="978"/>
      <c r="K245" s="978"/>
      <c r="L245" s="978"/>
    </row>
  </sheetData>
  <mergeCells count="67">
    <mergeCell ref="B228:G229"/>
    <mergeCell ref="H228:L229"/>
    <mergeCell ref="B230:G243"/>
    <mergeCell ref="H230:L243"/>
    <mergeCell ref="B244:G245"/>
    <mergeCell ref="H244:L245"/>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CB956D-796A-4E8A-8D47-46D0F744F8A0}">
  <dimension ref="A1:K421"/>
  <sheetViews>
    <sheetView zoomScale="85" zoomScaleNormal="85" workbookViewId="0">
      <selection activeCell="N421" sqref="N421"/>
    </sheetView>
  </sheetViews>
  <sheetFormatPr baseColWidth="10" defaultColWidth="11.5703125" defaultRowHeight="15" x14ac:dyDescent="0.25"/>
  <cols>
    <col min="1" max="4" width="11.5703125" style="129"/>
    <col min="5" max="5" width="13.42578125" style="129" customWidth="1"/>
    <col min="6" max="6" width="7.42578125" style="129" customWidth="1"/>
    <col min="7" max="7" width="11.5703125" style="129"/>
    <col min="8" max="8" width="20" style="129" customWidth="1"/>
    <col min="9" max="16384" width="11.5703125" style="129"/>
  </cols>
  <sheetData>
    <row r="1" spans="1:11" x14ac:dyDescent="0.25">
      <c r="A1" s="911" t="s">
        <v>386</v>
      </c>
      <c r="B1" s="912"/>
      <c r="C1" s="912"/>
      <c r="D1" s="912"/>
      <c r="E1" s="912"/>
      <c r="F1" s="912"/>
      <c r="G1" s="912"/>
      <c r="H1" s="912"/>
      <c r="I1" s="912"/>
      <c r="J1" s="912"/>
      <c r="K1" s="913"/>
    </row>
    <row r="2" spans="1:11" ht="28.5" customHeight="1" x14ac:dyDescent="0.25">
      <c r="A2" s="914"/>
      <c r="B2" s="915"/>
      <c r="C2" s="915"/>
      <c r="D2" s="915"/>
      <c r="E2" s="915"/>
      <c r="F2" s="915"/>
      <c r="G2" s="915"/>
      <c r="H2" s="915"/>
      <c r="I2" s="915"/>
      <c r="J2" s="915"/>
      <c r="K2" s="916"/>
    </row>
    <row r="3" spans="1:11" x14ac:dyDescent="0.25">
      <c r="A3" s="917" t="s">
        <v>434</v>
      </c>
      <c r="B3" s="918"/>
      <c r="C3" s="918"/>
      <c r="D3" s="919"/>
      <c r="E3" s="157">
        <v>44014</v>
      </c>
      <c r="F3" s="917" t="s">
        <v>435</v>
      </c>
      <c r="G3" s="918"/>
      <c r="H3" s="919"/>
      <c r="I3" s="981">
        <v>44020</v>
      </c>
      <c r="J3" s="918"/>
      <c r="K3" s="919"/>
    </row>
    <row r="4" spans="1:11" ht="24" x14ac:dyDescent="0.25">
      <c r="A4" s="923" t="s">
        <v>384</v>
      </c>
      <c r="B4" s="924"/>
      <c r="C4" s="924"/>
      <c r="D4" s="924"/>
      <c r="E4" s="924"/>
      <c r="F4" s="924"/>
      <c r="G4" s="925"/>
      <c r="H4" s="206" t="s">
        <v>701</v>
      </c>
      <c r="I4" s="206" t="s">
        <v>2</v>
      </c>
      <c r="J4" s="929" t="s">
        <v>0</v>
      </c>
      <c r="K4" s="930"/>
    </row>
    <row r="5" spans="1:11" ht="24" x14ac:dyDescent="0.25">
      <c r="A5" s="926"/>
      <c r="B5" s="927"/>
      <c r="C5" s="927"/>
      <c r="D5" s="927"/>
      <c r="E5" s="927"/>
      <c r="F5" s="927"/>
      <c r="G5" s="928"/>
      <c r="H5" s="207" t="s">
        <v>702</v>
      </c>
      <c r="I5" s="206">
        <v>2</v>
      </c>
      <c r="J5" s="929" t="s">
        <v>436</v>
      </c>
      <c r="K5" s="930"/>
    </row>
    <row r="6" spans="1:11" hidden="1" x14ac:dyDescent="0.25">
      <c r="A6" s="943" t="s">
        <v>643</v>
      </c>
      <c r="B6" s="944"/>
      <c r="C6" s="944"/>
      <c r="D6" s="944"/>
      <c r="E6" s="944"/>
      <c r="F6" s="945"/>
      <c r="G6" s="943" t="s">
        <v>644</v>
      </c>
      <c r="H6" s="944"/>
      <c r="I6" s="944"/>
      <c r="J6" s="944"/>
      <c r="K6" s="945"/>
    </row>
    <row r="7" spans="1:11" hidden="1" x14ac:dyDescent="0.25">
      <c r="A7" s="943"/>
      <c r="B7" s="944"/>
      <c r="C7" s="944"/>
      <c r="D7" s="944"/>
      <c r="E7" s="944"/>
      <c r="F7" s="945"/>
      <c r="G7" s="943"/>
      <c r="H7" s="944"/>
      <c r="I7" s="944"/>
      <c r="J7" s="944"/>
      <c r="K7" s="945"/>
    </row>
    <row r="8" spans="1:11" hidden="1" x14ac:dyDescent="0.25">
      <c r="A8" s="943"/>
      <c r="B8" s="944"/>
      <c r="C8" s="944"/>
      <c r="D8" s="944"/>
      <c r="E8" s="944"/>
      <c r="F8" s="945"/>
      <c r="G8" s="943"/>
      <c r="H8" s="944"/>
      <c r="I8" s="944"/>
      <c r="J8" s="944"/>
      <c r="K8" s="945"/>
    </row>
    <row r="9" spans="1:11" hidden="1" x14ac:dyDescent="0.25">
      <c r="A9" s="943"/>
      <c r="B9" s="944"/>
      <c r="C9" s="944"/>
      <c r="D9" s="944"/>
      <c r="E9" s="944"/>
      <c r="F9" s="945"/>
      <c r="G9" s="943"/>
      <c r="H9" s="944"/>
      <c r="I9" s="944"/>
      <c r="J9" s="944"/>
      <c r="K9" s="945"/>
    </row>
    <row r="10" spans="1:11" hidden="1" x14ac:dyDescent="0.25">
      <c r="A10" s="943"/>
      <c r="B10" s="944"/>
      <c r="C10" s="944"/>
      <c r="D10" s="944"/>
      <c r="E10" s="944"/>
      <c r="F10" s="945"/>
      <c r="G10" s="943"/>
      <c r="H10" s="944"/>
      <c r="I10" s="944"/>
      <c r="J10" s="944"/>
      <c r="K10" s="945"/>
    </row>
    <row r="11" spans="1:11" hidden="1" x14ac:dyDescent="0.25">
      <c r="A11" s="943"/>
      <c r="B11" s="944"/>
      <c r="C11" s="944"/>
      <c r="D11" s="944"/>
      <c r="E11" s="944"/>
      <c r="F11" s="945"/>
      <c r="G11" s="943"/>
      <c r="H11" s="944"/>
      <c r="I11" s="944"/>
      <c r="J11" s="944"/>
      <c r="K11" s="945"/>
    </row>
    <row r="12" spans="1:11" hidden="1" x14ac:dyDescent="0.25">
      <c r="A12" s="943"/>
      <c r="B12" s="944"/>
      <c r="C12" s="944"/>
      <c r="D12" s="944"/>
      <c r="E12" s="944"/>
      <c r="F12" s="945"/>
      <c r="G12" s="943"/>
      <c r="H12" s="944"/>
      <c r="I12" s="944"/>
      <c r="J12" s="944"/>
      <c r="K12" s="945"/>
    </row>
    <row r="13" spans="1:11" hidden="1" x14ac:dyDescent="0.25">
      <c r="A13" s="943"/>
      <c r="B13" s="944"/>
      <c r="C13" s="944"/>
      <c r="D13" s="944"/>
      <c r="E13" s="944"/>
      <c r="F13" s="945"/>
      <c r="G13" s="943"/>
      <c r="H13" s="944"/>
      <c r="I13" s="944"/>
      <c r="J13" s="944"/>
      <c r="K13" s="945"/>
    </row>
    <row r="14" spans="1:11" hidden="1" x14ac:dyDescent="0.25">
      <c r="A14" s="943"/>
      <c r="B14" s="944"/>
      <c r="C14" s="944"/>
      <c r="D14" s="944"/>
      <c r="E14" s="944"/>
      <c r="F14" s="945"/>
      <c r="G14" s="943"/>
      <c r="H14" s="944"/>
      <c r="I14" s="944"/>
      <c r="J14" s="944"/>
      <c r="K14" s="945"/>
    </row>
    <row r="15" spans="1:11" hidden="1" x14ac:dyDescent="0.25">
      <c r="A15" s="943"/>
      <c r="B15" s="944"/>
      <c r="C15" s="944"/>
      <c r="D15" s="944"/>
      <c r="E15" s="944"/>
      <c r="F15" s="945"/>
      <c r="G15" s="943"/>
      <c r="H15" s="944"/>
      <c r="I15" s="944"/>
      <c r="J15" s="944"/>
      <c r="K15" s="945"/>
    </row>
    <row r="16" spans="1:11" hidden="1" x14ac:dyDescent="0.25">
      <c r="A16" s="943"/>
      <c r="B16" s="944"/>
      <c r="C16" s="944"/>
      <c r="D16" s="944"/>
      <c r="E16" s="944"/>
      <c r="F16" s="945"/>
      <c r="G16" s="943"/>
      <c r="H16" s="944"/>
      <c r="I16" s="944"/>
      <c r="J16" s="944"/>
      <c r="K16" s="945"/>
    </row>
    <row r="17" spans="1:11" hidden="1" x14ac:dyDescent="0.25">
      <c r="A17" s="943"/>
      <c r="B17" s="944"/>
      <c r="C17" s="944"/>
      <c r="D17" s="944"/>
      <c r="E17" s="944"/>
      <c r="F17" s="945"/>
      <c r="G17" s="943"/>
      <c r="H17" s="944"/>
      <c r="I17" s="944"/>
      <c r="J17" s="944"/>
      <c r="K17" s="945"/>
    </row>
    <row r="18" spans="1:11" hidden="1" x14ac:dyDescent="0.25">
      <c r="A18" s="943"/>
      <c r="B18" s="944"/>
      <c r="C18" s="944"/>
      <c r="D18" s="944"/>
      <c r="E18" s="944"/>
      <c r="F18" s="945"/>
      <c r="G18" s="943"/>
      <c r="H18" s="944"/>
      <c r="I18" s="944"/>
      <c r="J18" s="944"/>
      <c r="K18" s="945"/>
    </row>
    <row r="19" spans="1:11" hidden="1" x14ac:dyDescent="0.25">
      <c r="A19" s="943"/>
      <c r="B19" s="944"/>
      <c r="C19" s="944"/>
      <c r="D19" s="944"/>
      <c r="E19" s="944"/>
      <c r="F19" s="945"/>
      <c r="G19" s="943"/>
      <c r="H19" s="944"/>
      <c r="I19" s="944"/>
      <c r="J19" s="944"/>
      <c r="K19" s="945"/>
    </row>
    <row r="20" spans="1:11" hidden="1" x14ac:dyDescent="0.25">
      <c r="A20" s="949" t="s">
        <v>810</v>
      </c>
      <c r="B20" s="950"/>
      <c r="C20" s="950"/>
      <c r="D20" s="950"/>
      <c r="E20" s="950"/>
      <c r="F20" s="951"/>
      <c r="G20" s="955" t="s">
        <v>850</v>
      </c>
      <c r="H20" s="956"/>
      <c r="I20" s="956"/>
      <c r="J20" s="956"/>
      <c r="K20" s="957"/>
    </row>
    <row r="21" spans="1:11" ht="15.75" hidden="1" thickBot="1" x14ac:dyDescent="0.3">
      <c r="A21" s="952"/>
      <c r="B21" s="953"/>
      <c r="C21" s="953"/>
      <c r="D21" s="953"/>
      <c r="E21" s="953"/>
      <c r="F21" s="954"/>
      <c r="G21" s="958"/>
      <c r="H21" s="959"/>
      <c r="I21" s="959"/>
      <c r="J21" s="959"/>
      <c r="K21" s="960"/>
    </row>
    <row r="22" spans="1:11" hidden="1" x14ac:dyDescent="0.25">
      <c r="A22" s="946" t="s">
        <v>719</v>
      </c>
      <c r="B22" s="947"/>
      <c r="C22" s="947"/>
      <c r="D22" s="947"/>
      <c r="E22" s="947"/>
      <c r="F22" s="948"/>
      <c r="G22" s="946" t="s">
        <v>720</v>
      </c>
      <c r="H22" s="947"/>
      <c r="I22" s="947"/>
      <c r="J22" s="947"/>
      <c r="K22" s="948"/>
    </row>
    <row r="23" spans="1:11" hidden="1" x14ac:dyDescent="0.25">
      <c r="A23" s="943"/>
      <c r="B23" s="944"/>
      <c r="C23" s="944"/>
      <c r="D23" s="944"/>
      <c r="E23" s="944"/>
      <c r="F23" s="945"/>
      <c r="G23" s="943"/>
      <c r="H23" s="944"/>
      <c r="I23" s="944"/>
      <c r="J23" s="944"/>
      <c r="K23" s="945"/>
    </row>
    <row r="24" spans="1:11" hidden="1" x14ac:dyDescent="0.25">
      <c r="A24" s="943"/>
      <c r="B24" s="944"/>
      <c r="C24" s="944"/>
      <c r="D24" s="944"/>
      <c r="E24" s="944"/>
      <c r="F24" s="945"/>
      <c r="G24" s="943"/>
      <c r="H24" s="944"/>
      <c r="I24" s="944"/>
      <c r="J24" s="944"/>
      <c r="K24" s="945"/>
    </row>
    <row r="25" spans="1:11" hidden="1" x14ac:dyDescent="0.25">
      <c r="A25" s="943"/>
      <c r="B25" s="944"/>
      <c r="C25" s="944"/>
      <c r="D25" s="944"/>
      <c r="E25" s="944"/>
      <c r="F25" s="945"/>
      <c r="G25" s="943"/>
      <c r="H25" s="944"/>
      <c r="I25" s="944"/>
      <c r="J25" s="944"/>
      <c r="K25" s="945"/>
    </row>
    <row r="26" spans="1:11" hidden="1" x14ac:dyDescent="0.25">
      <c r="A26" s="943"/>
      <c r="B26" s="944"/>
      <c r="C26" s="944"/>
      <c r="D26" s="944"/>
      <c r="E26" s="944"/>
      <c r="F26" s="945"/>
      <c r="G26" s="943"/>
      <c r="H26" s="944"/>
      <c r="I26" s="944"/>
      <c r="J26" s="944"/>
      <c r="K26" s="945"/>
    </row>
    <row r="27" spans="1:11" hidden="1" x14ac:dyDescent="0.25">
      <c r="A27" s="943"/>
      <c r="B27" s="944"/>
      <c r="C27" s="944"/>
      <c r="D27" s="944"/>
      <c r="E27" s="944"/>
      <c r="F27" s="945"/>
      <c r="G27" s="943"/>
      <c r="H27" s="944"/>
      <c r="I27" s="944"/>
      <c r="J27" s="944"/>
      <c r="K27" s="945"/>
    </row>
    <row r="28" spans="1:11" hidden="1" x14ac:dyDescent="0.25">
      <c r="A28" s="943"/>
      <c r="B28" s="944"/>
      <c r="C28" s="944"/>
      <c r="D28" s="944"/>
      <c r="E28" s="944"/>
      <c r="F28" s="945"/>
      <c r="G28" s="943"/>
      <c r="H28" s="944"/>
      <c r="I28" s="944"/>
      <c r="J28" s="944"/>
      <c r="K28" s="945"/>
    </row>
    <row r="29" spans="1:11" hidden="1" x14ac:dyDescent="0.25">
      <c r="A29" s="943"/>
      <c r="B29" s="944"/>
      <c r="C29" s="944"/>
      <c r="D29" s="944"/>
      <c r="E29" s="944"/>
      <c r="F29" s="945"/>
      <c r="G29" s="943"/>
      <c r="H29" s="944"/>
      <c r="I29" s="944"/>
      <c r="J29" s="944"/>
      <c r="K29" s="945"/>
    </row>
    <row r="30" spans="1:11" hidden="1" x14ac:dyDescent="0.25">
      <c r="A30" s="943"/>
      <c r="B30" s="944"/>
      <c r="C30" s="944"/>
      <c r="D30" s="944"/>
      <c r="E30" s="944"/>
      <c r="F30" s="945"/>
      <c r="G30" s="943"/>
      <c r="H30" s="944"/>
      <c r="I30" s="944"/>
      <c r="J30" s="944"/>
      <c r="K30" s="945"/>
    </row>
    <row r="31" spans="1:11" hidden="1" x14ac:dyDescent="0.25">
      <c r="A31" s="943"/>
      <c r="B31" s="944"/>
      <c r="C31" s="944"/>
      <c r="D31" s="944"/>
      <c r="E31" s="944"/>
      <c r="F31" s="945"/>
      <c r="G31" s="943"/>
      <c r="H31" s="944"/>
      <c r="I31" s="944"/>
      <c r="J31" s="944"/>
      <c r="K31" s="945"/>
    </row>
    <row r="32" spans="1:11" hidden="1" x14ac:dyDescent="0.25">
      <c r="A32" s="943"/>
      <c r="B32" s="944"/>
      <c r="C32" s="944"/>
      <c r="D32" s="944"/>
      <c r="E32" s="944"/>
      <c r="F32" s="945"/>
      <c r="G32" s="943"/>
      <c r="H32" s="944"/>
      <c r="I32" s="944"/>
      <c r="J32" s="944"/>
      <c r="K32" s="945"/>
    </row>
    <row r="33" spans="1:11" hidden="1" x14ac:dyDescent="0.25">
      <c r="A33" s="943"/>
      <c r="B33" s="944"/>
      <c r="C33" s="944"/>
      <c r="D33" s="944"/>
      <c r="E33" s="944"/>
      <c r="F33" s="945"/>
      <c r="G33" s="943"/>
      <c r="H33" s="944"/>
      <c r="I33" s="944"/>
      <c r="J33" s="944"/>
      <c r="K33" s="945"/>
    </row>
    <row r="34" spans="1:11" hidden="1" x14ac:dyDescent="0.25">
      <c r="A34" s="943"/>
      <c r="B34" s="944"/>
      <c r="C34" s="944"/>
      <c r="D34" s="944"/>
      <c r="E34" s="944"/>
      <c r="F34" s="945"/>
      <c r="G34" s="943"/>
      <c r="H34" s="944"/>
      <c r="I34" s="944"/>
      <c r="J34" s="944"/>
      <c r="K34" s="945"/>
    </row>
    <row r="35" spans="1:11" hidden="1" x14ac:dyDescent="0.25">
      <c r="A35" s="943"/>
      <c r="B35" s="944"/>
      <c r="C35" s="944"/>
      <c r="D35" s="944"/>
      <c r="E35" s="944"/>
      <c r="F35" s="945"/>
      <c r="G35" s="943"/>
      <c r="H35" s="944"/>
      <c r="I35" s="944"/>
      <c r="J35" s="944"/>
      <c r="K35" s="945"/>
    </row>
    <row r="36" spans="1:11" hidden="1" x14ac:dyDescent="0.25">
      <c r="A36" s="949" t="s">
        <v>760</v>
      </c>
      <c r="B36" s="950"/>
      <c r="C36" s="950"/>
      <c r="D36" s="950"/>
      <c r="E36" s="950"/>
      <c r="F36" s="951"/>
      <c r="G36" s="955" t="s">
        <v>777</v>
      </c>
      <c r="H36" s="956"/>
      <c r="I36" s="956"/>
      <c r="J36" s="956"/>
      <c r="K36" s="957"/>
    </row>
    <row r="37" spans="1:11" ht="15.75" hidden="1" thickBot="1" x14ac:dyDescent="0.3">
      <c r="A37" s="952"/>
      <c r="B37" s="953"/>
      <c r="C37" s="953"/>
      <c r="D37" s="953"/>
      <c r="E37" s="953"/>
      <c r="F37" s="954"/>
      <c r="G37" s="958"/>
      <c r="H37" s="959"/>
      <c r="I37" s="959"/>
      <c r="J37" s="959"/>
      <c r="K37" s="960"/>
    </row>
    <row r="38" spans="1:11" hidden="1" x14ac:dyDescent="0.25">
      <c r="A38" s="946" t="s">
        <v>721</v>
      </c>
      <c r="B38" s="947"/>
      <c r="C38" s="947"/>
      <c r="D38" s="947"/>
      <c r="E38" s="947"/>
      <c r="F38" s="948"/>
      <c r="G38" s="946" t="s">
        <v>722</v>
      </c>
      <c r="H38" s="947"/>
      <c r="I38" s="947"/>
      <c r="J38" s="947"/>
      <c r="K38" s="948"/>
    </row>
    <row r="39" spans="1:11" hidden="1" x14ac:dyDescent="0.25">
      <c r="A39" s="943"/>
      <c r="B39" s="944"/>
      <c r="C39" s="944"/>
      <c r="D39" s="944"/>
      <c r="E39" s="944"/>
      <c r="F39" s="945"/>
      <c r="G39" s="943"/>
      <c r="H39" s="944"/>
      <c r="I39" s="944"/>
      <c r="J39" s="944"/>
      <c r="K39" s="945"/>
    </row>
    <row r="40" spans="1:11" hidden="1" x14ac:dyDescent="0.25">
      <c r="A40" s="943"/>
      <c r="B40" s="944"/>
      <c r="C40" s="944"/>
      <c r="D40" s="944"/>
      <c r="E40" s="944"/>
      <c r="F40" s="945"/>
      <c r="G40" s="943"/>
      <c r="H40" s="944"/>
      <c r="I40" s="944"/>
      <c r="J40" s="944"/>
      <c r="K40" s="945"/>
    </row>
    <row r="41" spans="1:11" hidden="1" x14ac:dyDescent="0.25">
      <c r="A41" s="943"/>
      <c r="B41" s="944"/>
      <c r="C41" s="944"/>
      <c r="D41" s="944"/>
      <c r="E41" s="944"/>
      <c r="F41" s="945"/>
      <c r="G41" s="943"/>
      <c r="H41" s="944"/>
      <c r="I41" s="944"/>
      <c r="J41" s="944"/>
      <c r="K41" s="945"/>
    </row>
    <row r="42" spans="1:11" hidden="1" x14ac:dyDescent="0.25">
      <c r="A42" s="943"/>
      <c r="B42" s="944"/>
      <c r="C42" s="944"/>
      <c r="D42" s="944"/>
      <c r="E42" s="944"/>
      <c r="F42" s="945"/>
      <c r="G42" s="943"/>
      <c r="H42" s="944"/>
      <c r="I42" s="944"/>
      <c r="J42" s="944"/>
      <c r="K42" s="945"/>
    </row>
    <row r="43" spans="1:11" hidden="1" x14ac:dyDescent="0.25">
      <c r="A43" s="943"/>
      <c r="B43" s="944"/>
      <c r="C43" s="944"/>
      <c r="D43" s="944"/>
      <c r="E43" s="944"/>
      <c r="F43" s="945"/>
      <c r="G43" s="943"/>
      <c r="H43" s="944"/>
      <c r="I43" s="944"/>
      <c r="J43" s="944"/>
      <c r="K43" s="945"/>
    </row>
    <row r="44" spans="1:11" hidden="1" x14ac:dyDescent="0.25">
      <c r="A44" s="943"/>
      <c r="B44" s="944"/>
      <c r="C44" s="944"/>
      <c r="D44" s="944"/>
      <c r="E44" s="944"/>
      <c r="F44" s="945"/>
      <c r="G44" s="943"/>
      <c r="H44" s="944"/>
      <c r="I44" s="944"/>
      <c r="J44" s="944"/>
      <c r="K44" s="945"/>
    </row>
    <row r="45" spans="1:11" hidden="1" x14ac:dyDescent="0.25">
      <c r="A45" s="943"/>
      <c r="B45" s="944"/>
      <c r="C45" s="944"/>
      <c r="D45" s="944"/>
      <c r="E45" s="944"/>
      <c r="F45" s="945"/>
      <c r="G45" s="943"/>
      <c r="H45" s="944"/>
      <c r="I45" s="944"/>
      <c r="J45" s="944"/>
      <c r="K45" s="945"/>
    </row>
    <row r="46" spans="1:11" hidden="1" x14ac:dyDescent="0.25">
      <c r="A46" s="943"/>
      <c r="B46" s="944"/>
      <c r="C46" s="944"/>
      <c r="D46" s="944"/>
      <c r="E46" s="944"/>
      <c r="F46" s="945"/>
      <c r="G46" s="943"/>
      <c r="H46" s="944"/>
      <c r="I46" s="944"/>
      <c r="J46" s="944"/>
      <c r="K46" s="945"/>
    </row>
    <row r="47" spans="1:11" hidden="1" x14ac:dyDescent="0.25">
      <c r="A47" s="943"/>
      <c r="B47" s="944"/>
      <c r="C47" s="944"/>
      <c r="D47" s="944"/>
      <c r="E47" s="944"/>
      <c r="F47" s="945"/>
      <c r="G47" s="943"/>
      <c r="H47" s="944"/>
      <c r="I47" s="944"/>
      <c r="J47" s="944"/>
      <c r="K47" s="945"/>
    </row>
    <row r="48" spans="1:11" hidden="1" x14ac:dyDescent="0.25">
      <c r="A48" s="943"/>
      <c r="B48" s="944"/>
      <c r="C48" s="944"/>
      <c r="D48" s="944"/>
      <c r="E48" s="944"/>
      <c r="F48" s="945"/>
      <c r="G48" s="943"/>
      <c r="H48" s="944"/>
      <c r="I48" s="944"/>
      <c r="J48" s="944"/>
      <c r="K48" s="945"/>
    </row>
    <row r="49" spans="1:11" hidden="1" x14ac:dyDescent="0.25">
      <c r="A49" s="943"/>
      <c r="B49" s="944"/>
      <c r="C49" s="944"/>
      <c r="D49" s="944"/>
      <c r="E49" s="944"/>
      <c r="F49" s="945"/>
      <c r="G49" s="943"/>
      <c r="H49" s="944"/>
      <c r="I49" s="944"/>
      <c r="J49" s="944"/>
      <c r="K49" s="945"/>
    </row>
    <row r="50" spans="1:11" hidden="1" x14ac:dyDescent="0.25">
      <c r="A50" s="943"/>
      <c r="B50" s="944"/>
      <c r="C50" s="944"/>
      <c r="D50" s="944"/>
      <c r="E50" s="944"/>
      <c r="F50" s="945"/>
      <c r="G50" s="943"/>
      <c r="H50" s="944"/>
      <c r="I50" s="944"/>
      <c r="J50" s="944"/>
      <c r="K50" s="945"/>
    </row>
    <row r="51" spans="1:11" hidden="1" x14ac:dyDescent="0.25">
      <c r="A51" s="943"/>
      <c r="B51" s="944"/>
      <c r="C51" s="944"/>
      <c r="D51" s="944"/>
      <c r="E51" s="944"/>
      <c r="F51" s="945"/>
      <c r="G51" s="943"/>
      <c r="H51" s="944"/>
      <c r="I51" s="944"/>
      <c r="J51" s="944"/>
      <c r="K51" s="945"/>
    </row>
    <row r="52" spans="1:11" hidden="1" x14ac:dyDescent="0.25">
      <c r="A52" s="955" t="s">
        <v>756</v>
      </c>
      <c r="B52" s="956"/>
      <c r="C52" s="956"/>
      <c r="D52" s="956"/>
      <c r="E52" s="956"/>
      <c r="F52" s="957"/>
      <c r="G52" s="955" t="s">
        <v>778</v>
      </c>
      <c r="H52" s="956"/>
      <c r="I52" s="956"/>
      <c r="J52" s="956"/>
      <c r="K52" s="957"/>
    </row>
    <row r="53" spans="1:11" ht="15.75" hidden="1" thickBot="1" x14ac:dyDescent="0.3">
      <c r="A53" s="958"/>
      <c r="B53" s="959"/>
      <c r="C53" s="959"/>
      <c r="D53" s="959"/>
      <c r="E53" s="959"/>
      <c r="F53" s="960"/>
      <c r="G53" s="958"/>
      <c r="H53" s="959"/>
      <c r="I53" s="959"/>
      <c r="J53" s="959"/>
      <c r="K53" s="960"/>
    </row>
    <row r="54" spans="1:11" x14ac:dyDescent="0.25">
      <c r="A54" s="943"/>
      <c r="B54" s="944"/>
      <c r="C54" s="944"/>
      <c r="D54" s="944"/>
      <c r="E54" s="944"/>
      <c r="F54" s="945"/>
      <c r="G54" s="943" t="s">
        <v>644</v>
      </c>
      <c r="H54" s="944"/>
      <c r="I54" s="944"/>
      <c r="J54" s="944"/>
      <c r="K54" s="945"/>
    </row>
    <row r="55" spans="1:11" x14ac:dyDescent="0.25">
      <c r="A55" s="943"/>
      <c r="B55" s="944"/>
      <c r="C55" s="944"/>
      <c r="D55" s="944"/>
      <c r="E55" s="944"/>
      <c r="F55" s="945"/>
      <c r="G55" s="943"/>
      <c r="H55" s="944"/>
      <c r="I55" s="944"/>
      <c r="J55" s="944"/>
      <c r="K55" s="945"/>
    </row>
    <row r="56" spans="1:11" x14ac:dyDescent="0.25">
      <c r="A56" s="943"/>
      <c r="B56" s="944"/>
      <c r="C56" s="944"/>
      <c r="D56" s="944"/>
      <c r="E56" s="944"/>
      <c r="F56" s="945"/>
      <c r="G56" s="943"/>
      <c r="H56" s="944"/>
      <c r="I56" s="944"/>
      <c r="J56" s="944"/>
      <c r="K56" s="945"/>
    </row>
    <row r="57" spans="1:11" x14ac:dyDescent="0.25">
      <c r="A57" s="943"/>
      <c r="B57" s="944"/>
      <c r="C57" s="944"/>
      <c r="D57" s="944"/>
      <c r="E57" s="944"/>
      <c r="F57" s="945"/>
      <c r="G57" s="943"/>
      <c r="H57" s="944"/>
      <c r="I57" s="944"/>
      <c r="J57" s="944"/>
      <c r="K57" s="945"/>
    </row>
    <row r="58" spans="1:11" x14ac:dyDescent="0.25">
      <c r="A58" s="943"/>
      <c r="B58" s="944"/>
      <c r="C58" s="944"/>
      <c r="D58" s="944"/>
      <c r="E58" s="944"/>
      <c r="F58" s="945"/>
      <c r="G58" s="943"/>
      <c r="H58" s="944"/>
      <c r="I58" s="944"/>
      <c r="J58" s="944"/>
      <c r="K58" s="945"/>
    </row>
    <row r="59" spans="1:11" x14ac:dyDescent="0.25">
      <c r="A59" s="943"/>
      <c r="B59" s="944"/>
      <c r="C59" s="944"/>
      <c r="D59" s="944"/>
      <c r="E59" s="944"/>
      <c r="F59" s="945"/>
      <c r="G59" s="943"/>
      <c r="H59" s="944"/>
      <c r="I59" s="944"/>
      <c r="J59" s="944"/>
      <c r="K59" s="945"/>
    </row>
    <row r="60" spans="1:11" x14ac:dyDescent="0.25">
      <c r="A60" s="943"/>
      <c r="B60" s="944"/>
      <c r="C60" s="944"/>
      <c r="D60" s="944"/>
      <c r="E60" s="944"/>
      <c r="F60" s="945"/>
      <c r="G60" s="943"/>
      <c r="H60" s="944"/>
      <c r="I60" s="944"/>
      <c r="J60" s="944"/>
      <c r="K60" s="945"/>
    </row>
    <row r="61" spans="1:11" x14ac:dyDescent="0.25">
      <c r="A61" s="943"/>
      <c r="B61" s="944"/>
      <c r="C61" s="944"/>
      <c r="D61" s="944"/>
      <c r="E61" s="944"/>
      <c r="F61" s="945"/>
      <c r="G61" s="943"/>
      <c r="H61" s="944"/>
      <c r="I61" s="944"/>
      <c r="J61" s="944"/>
      <c r="K61" s="945"/>
    </row>
    <row r="62" spans="1:11" x14ac:dyDescent="0.25">
      <c r="A62" s="943"/>
      <c r="B62" s="944"/>
      <c r="C62" s="944"/>
      <c r="D62" s="944"/>
      <c r="E62" s="944"/>
      <c r="F62" s="945"/>
      <c r="G62" s="943"/>
      <c r="H62" s="944"/>
      <c r="I62" s="944"/>
      <c r="J62" s="944"/>
      <c r="K62" s="945"/>
    </row>
    <row r="63" spans="1:11" x14ac:dyDescent="0.25">
      <c r="A63" s="943"/>
      <c r="B63" s="944"/>
      <c r="C63" s="944"/>
      <c r="D63" s="944"/>
      <c r="E63" s="944"/>
      <c r="F63" s="945"/>
      <c r="G63" s="943"/>
      <c r="H63" s="944"/>
      <c r="I63" s="944"/>
      <c r="J63" s="944"/>
      <c r="K63" s="945"/>
    </row>
    <row r="64" spans="1:11" x14ac:dyDescent="0.25">
      <c r="A64" s="943"/>
      <c r="B64" s="944"/>
      <c r="C64" s="944"/>
      <c r="D64" s="944"/>
      <c r="E64" s="944"/>
      <c r="F64" s="945"/>
      <c r="G64" s="943"/>
      <c r="H64" s="944"/>
      <c r="I64" s="944"/>
      <c r="J64" s="944"/>
      <c r="K64" s="945"/>
    </row>
    <row r="65" spans="1:11" x14ac:dyDescent="0.25">
      <c r="A65" s="943"/>
      <c r="B65" s="944"/>
      <c r="C65" s="944"/>
      <c r="D65" s="944"/>
      <c r="E65" s="944"/>
      <c r="F65" s="945"/>
      <c r="G65" s="943"/>
      <c r="H65" s="944"/>
      <c r="I65" s="944"/>
      <c r="J65" s="944"/>
      <c r="K65" s="945"/>
    </row>
    <row r="66" spans="1:11" x14ac:dyDescent="0.25">
      <c r="A66" s="943"/>
      <c r="B66" s="944"/>
      <c r="C66" s="944"/>
      <c r="D66" s="944"/>
      <c r="E66" s="944"/>
      <c r="F66" s="945"/>
      <c r="G66" s="943"/>
      <c r="H66" s="944"/>
      <c r="I66" s="944"/>
      <c r="J66" s="944"/>
      <c r="K66" s="945"/>
    </row>
    <row r="67" spans="1:11" ht="15.75" thickBot="1" x14ac:dyDescent="0.3">
      <c r="A67" s="943"/>
      <c r="B67" s="944"/>
      <c r="C67" s="944"/>
      <c r="D67" s="944"/>
      <c r="E67" s="944"/>
      <c r="F67" s="945"/>
      <c r="G67" s="943"/>
      <c r="H67" s="944"/>
      <c r="I67" s="944"/>
      <c r="J67" s="944"/>
      <c r="K67" s="945"/>
    </row>
    <row r="68" spans="1:11" x14ac:dyDescent="0.25">
      <c r="A68" s="949" t="s">
        <v>1011</v>
      </c>
      <c r="B68" s="950"/>
      <c r="C68" s="950"/>
      <c r="D68" s="950"/>
      <c r="E68" s="950"/>
      <c r="F68" s="951"/>
      <c r="G68" s="955" t="s">
        <v>1012</v>
      </c>
      <c r="H68" s="956"/>
      <c r="I68" s="956"/>
      <c r="J68" s="956"/>
      <c r="K68" s="957"/>
    </row>
    <row r="69" spans="1:11" ht="15.75" thickBot="1" x14ac:dyDescent="0.3">
      <c r="A69" s="952"/>
      <c r="B69" s="953"/>
      <c r="C69" s="953"/>
      <c r="D69" s="953"/>
      <c r="E69" s="953"/>
      <c r="F69" s="954"/>
      <c r="G69" s="958"/>
      <c r="H69" s="959"/>
      <c r="I69" s="959"/>
      <c r="J69" s="959"/>
      <c r="K69" s="960"/>
    </row>
    <row r="70" spans="1:11" x14ac:dyDescent="0.25">
      <c r="A70" s="946" t="s">
        <v>719</v>
      </c>
      <c r="B70" s="947"/>
      <c r="C70" s="947"/>
      <c r="D70" s="947"/>
      <c r="E70" s="947"/>
      <c r="F70" s="948"/>
      <c r="G70" s="946" t="s">
        <v>720</v>
      </c>
      <c r="H70" s="947"/>
      <c r="I70" s="947"/>
      <c r="J70" s="947"/>
      <c r="K70" s="948"/>
    </row>
    <row r="71" spans="1:11" x14ac:dyDescent="0.25">
      <c r="A71" s="943"/>
      <c r="B71" s="944"/>
      <c r="C71" s="944"/>
      <c r="D71" s="944"/>
      <c r="E71" s="944"/>
      <c r="F71" s="945"/>
      <c r="G71" s="943"/>
      <c r="H71" s="944"/>
      <c r="I71" s="944"/>
      <c r="J71" s="944"/>
      <c r="K71" s="945"/>
    </row>
    <row r="72" spans="1:11" x14ac:dyDescent="0.25">
      <c r="A72" s="943"/>
      <c r="B72" s="944"/>
      <c r="C72" s="944"/>
      <c r="D72" s="944"/>
      <c r="E72" s="944"/>
      <c r="F72" s="945"/>
      <c r="G72" s="943"/>
      <c r="H72" s="944"/>
      <c r="I72" s="944"/>
      <c r="J72" s="944"/>
      <c r="K72" s="945"/>
    </row>
    <row r="73" spans="1:11" x14ac:dyDescent="0.25">
      <c r="A73" s="943"/>
      <c r="B73" s="944"/>
      <c r="C73" s="944"/>
      <c r="D73" s="944"/>
      <c r="E73" s="944"/>
      <c r="F73" s="945"/>
      <c r="G73" s="943"/>
      <c r="H73" s="944"/>
      <c r="I73" s="944"/>
      <c r="J73" s="944"/>
      <c r="K73" s="945"/>
    </row>
    <row r="74" spans="1:11" x14ac:dyDescent="0.25">
      <c r="A74" s="943"/>
      <c r="B74" s="944"/>
      <c r="C74" s="944"/>
      <c r="D74" s="944"/>
      <c r="E74" s="944"/>
      <c r="F74" s="945"/>
      <c r="G74" s="943"/>
      <c r="H74" s="944"/>
      <c r="I74" s="944"/>
      <c r="J74" s="944"/>
      <c r="K74" s="945"/>
    </row>
    <row r="75" spans="1:11" x14ac:dyDescent="0.25">
      <c r="A75" s="943"/>
      <c r="B75" s="944"/>
      <c r="C75" s="944"/>
      <c r="D75" s="944"/>
      <c r="E75" s="944"/>
      <c r="F75" s="945"/>
      <c r="G75" s="943"/>
      <c r="H75" s="944"/>
      <c r="I75" s="944"/>
      <c r="J75" s="944"/>
      <c r="K75" s="945"/>
    </row>
    <row r="76" spans="1:11" x14ac:dyDescent="0.25">
      <c r="A76" s="943"/>
      <c r="B76" s="944"/>
      <c r="C76" s="944"/>
      <c r="D76" s="944"/>
      <c r="E76" s="944"/>
      <c r="F76" s="945"/>
      <c r="G76" s="943"/>
      <c r="H76" s="944"/>
      <c r="I76" s="944"/>
      <c r="J76" s="944"/>
      <c r="K76" s="945"/>
    </row>
    <row r="77" spans="1:11" x14ac:dyDescent="0.25">
      <c r="A77" s="943"/>
      <c r="B77" s="944"/>
      <c r="C77" s="944"/>
      <c r="D77" s="944"/>
      <c r="E77" s="944"/>
      <c r="F77" s="945"/>
      <c r="G77" s="943"/>
      <c r="H77" s="944"/>
      <c r="I77" s="944"/>
      <c r="J77" s="944"/>
      <c r="K77" s="945"/>
    </row>
    <row r="78" spans="1:11" x14ac:dyDescent="0.25">
      <c r="A78" s="943"/>
      <c r="B78" s="944"/>
      <c r="C78" s="944"/>
      <c r="D78" s="944"/>
      <c r="E78" s="944"/>
      <c r="F78" s="945"/>
      <c r="G78" s="943"/>
      <c r="H78" s="944"/>
      <c r="I78" s="944"/>
      <c r="J78" s="944"/>
      <c r="K78" s="945"/>
    </row>
    <row r="79" spans="1:11" x14ac:dyDescent="0.25">
      <c r="A79" s="943"/>
      <c r="B79" s="944"/>
      <c r="C79" s="944"/>
      <c r="D79" s="944"/>
      <c r="E79" s="944"/>
      <c r="F79" s="945"/>
      <c r="G79" s="943"/>
      <c r="H79" s="944"/>
      <c r="I79" s="944"/>
      <c r="J79" s="944"/>
      <c r="K79" s="945"/>
    </row>
    <row r="80" spans="1:11" x14ac:dyDescent="0.25">
      <c r="A80" s="943"/>
      <c r="B80" s="944"/>
      <c r="C80" s="944"/>
      <c r="D80" s="944"/>
      <c r="E80" s="944"/>
      <c r="F80" s="945"/>
      <c r="G80" s="943"/>
      <c r="H80" s="944"/>
      <c r="I80" s="944"/>
      <c r="J80" s="944"/>
      <c r="K80" s="945"/>
    </row>
    <row r="81" spans="1:11" x14ac:dyDescent="0.25">
      <c r="A81" s="943"/>
      <c r="B81" s="944"/>
      <c r="C81" s="944"/>
      <c r="D81" s="944"/>
      <c r="E81" s="944"/>
      <c r="F81" s="945"/>
      <c r="G81" s="943"/>
      <c r="H81" s="944"/>
      <c r="I81" s="944"/>
      <c r="J81" s="944"/>
      <c r="K81" s="945"/>
    </row>
    <row r="82" spans="1:11" x14ac:dyDescent="0.25">
      <c r="A82" s="943"/>
      <c r="B82" s="944"/>
      <c r="C82" s="944"/>
      <c r="D82" s="944"/>
      <c r="E82" s="944"/>
      <c r="F82" s="945"/>
      <c r="G82" s="943"/>
      <c r="H82" s="944"/>
      <c r="I82" s="944"/>
      <c r="J82" s="944"/>
      <c r="K82" s="945"/>
    </row>
    <row r="83" spans="1:11" ht="15.75" thickBot="1" x14ac:dyDescent="0.3">
      <c r="A83" s="943"/>
      <c r="B83" s="944"/>
      <c r="C83" s="944"/>
      <c r="D83" s="944"/>
      <c r="E83" s="944"/>
      <c r="F83" s="945"/>
      <c r="G83" s="943"/>
      <c r="H83" s="944"/>
      <c r="I83" s="944"/>
      <c r="J83" s="944"/>
      <c r="K83" s="945"/>
    </row>
    <row r="84" spans="1:11" x14ac:dyDescent="0.25">
      <c r="A84" s="949" t="s">
        <v>1013</v>
      </c>
      <c r="B84" s="950"/>
      <c r="C84" s="950"/>
      <c r="D84" s="950"/>
      <c r="E84" s="950"/>
      <c r="F84" s="951"/>
      <c r="G84" s="955" t="s">
        <v>1014</v>
      </c>
      <c r="H84" s="956"/>
      <c r="I84" s="956"/>
      <c r="J84" s="956"/>
      <c r="K84" s="957"/>
    </row>
    <row r="85" spans="1:11" ht="15.75" thickBot="1" x14ac:dyDescent="0.3">
      <c r="A85" s="952"/>
      <c r="B85" s="953"/>
      <c r="C85" s="953"/>
      <c r="D85" s="953"/>
      <c r="E85" s="953"/>
      <c r="F85" s="954"/>
      <c r="G85" s="958"/>
      <c r="H85" s="959"/>
      <c r="I85" s="959"/>
      <c r="J85" s="959"/>
      <c r="K85" s="960"/>
    </row>
    <row r="86" spans="1:11" x14ac:dyDescent="0.25">
      <c r="A86" s="946" t="s">
        <v>721</v>
      </c>
      <c r="B86" s="947"/>
      <c r="C86" s="947"/>
      <c r="D86" s="947"/>
      <c r="E86" s="947"/>
      <c r="F86" s="948"/>
      <c r="G86" s="946" t="s">
        <v>722</v>
      </c>
      <c r="H86" s="947"/>
      <c r="I86" s="947"/>
      <c r="J86" s="947"/>
      <c r="K86" s="948"/>
    </row>
    <row r="87" spans="1:11" x14ac:dyDescent="0.25">
      <c r="A87" s="943"/>
      <c r="B87" s="944"/>
      <c r="C87" s="944"/>
      <c r="D87" s="944"/>
      <c r="E87" s="944"/>
      <c r="F87" s="945"/>
      <c r="G87" s="943"/>
      <c r="H87" s="944"/>
      <c r="I87" s="944"/>
      <c r="J87" s="944"/>
      <c r="K87" s="945"/>
    </row>
    <row r="88" spans="1:11" x14ac:dyDescent="0.25">
      <c r="A88" s="943"/>
      <c r="B88" s="944"/>
      <c r="C88" s="944"/>
      <c r="D88" s="944"/>
      <c r="E88" s="944"/>
      <c r="F88" s="945"/>
      <c r="G88" s="943"/>
      <c r="H88" s="944"/>
      <c r="I88" s="944"/>
      <c r="J88" s="944"/>
      <c r="K88" s="945"/>
    </row>
    <row r="89" spans="1:11" x14ac:dyDescent="0.25">
      <c r="A89" s="943"/>
      <c r="B89" s="944"/>
      <c r="C89" s="944"/>
      <c r="D89" s="944"/>
      <c r="E89" s="944"/>
      <c r="F89" s="945"/>
      <c r="G89" s="943"/>
      <c r="H89" s="944"/>
      <c r="I89" s="944"/>
      <c r="J89" s="944"/>
      <c r="K89" s="945"/>
    </row>
    <row r="90" spans="1:11" x14ac:dyDescent="0.25">
      <c r="A90" s="943"/>
      <c r="B90" s="944"/>
      <c r="C90" s="944"/>
      <c r="D90" s="944"/>
      <c r="E90" s="944"/>
      <c r="F90" s="945"/>
      <c r="G90" s="943"/>
      <c r="H90" s="944"/>
      <c r="I90" s="944"/>
      <c r="J90" s="944"/>
      <c r="K90" s="945"/>
    </row>
    <row r="91" spans="1:11" x14ac:dyDescent="0.25">
      <c r="A91" s="943"/>
      <c r="B91" s="944"/>
      <c r="C91" s="944"/>
      <c r="D91" s="944"/>
      <c r="E91" s="944"/>
      <c r="F91" s="945"/>
      <c r="G91" s="943"/>
      <c r="H91" s="944"/>
      <c r="I91" s="944"/>
      <c r="J91" s="944"/>
      <c r="K91" s="945"/>
    </row>
    <row r="92" spans="1:11" x14ac:dyDescent="0.25">
      <c r="A92" s="943"/>
      <c r="B92" s="944"/>
      <c r="C92" s="944"/>
      <c r="D92" s="944"/>
      <c r="E92" s="944"/>
      <c r="F92" s="945"/>
      <c r="G92" s="943"/>
      <c r="H92" s="944"/>
      <c r="I92" s="944"/>
      <c r="J92" s="944"/>
      <c r="K92" s="945"/>
    </row>
    <row r="93" spans="1:11" x14ac:dyDescent="0.25">
      <c r="A93" s="943"/>
      <c r="B93" s="944"/>
      <c r="C93" s="944"/>
      <c r="D93" s="944"/>
      <c r="E93" s="944"/>
      <c r="F93" s="945"/>
      <c r="G93" s="943"/>
      <c r="H93" s="944"/>
      <c r="I93" s="944"/>
      <c r="J93" s="944"/>
      <c r="K93" s="945"/>
    </row>
    <row r="94" spans="1:11" x14ac:dyDescent="0.25">
      <c r="A94" s="943"/>
      <c r="B94" s="944"/>
      <c r="C94" s="944"/>
      <c r="D94" s="944"/>
      <c r="E94" s="944"/>
      <c r="F94" s="945"/>
      <c r="G94" s="943"/>
      <c r="H94" s="944"/>
      <c r="I94" s="944"/>
      <c r="J94" s="944"/>
      <c r="K94" s="945"/>
    </row>
    <row r="95" spans="1:11" x14ac:dyDescent="0.25">
      <c r="A95" s="943"/>
      <c r="B95" s="944"/>
      <c r="C95" s="944"/>
      <c r="D95" s="944"/>
      <c r="E95" s="944"/>
      <c r="F95" s="945"/>
      <c r="G95" s="943"/>
      <c r="H95" s="944"/>
      <c r="I95" s="944"/>
      <c r="J95" s="944"/>
      <c r="K95" s="945"/>
    </row>
    <row r="96" spans="1:11" x14ac:dyDescent="0.25">
      <c r="A96" s="943"/>
      <c r="B96" s="944"/>
      <c r="C96" s="944"/>
      <c r="D96" s="944"/>
      <c r="E96" s="944"/>
      <c r="F96" s="945"/>
      <c r="G96" s="943"/>
      <c r="H96" s="944"/>
      <c r="I96" s="944"/>
      <c r="J96" s="944"/>
      <c r="K96" s="945"/>
    </row>
    <row r="97" spans="1:11" x14ac:dyDescent="0.25">
      <c r="A97" s="943"/>
      <c r="B97" s="944"/>
      <c r="C97" s="944"/>
      <c r="D97" s="944"/>
      <c r="E97" s="944"/>
      <c r="F97" s="945"/>
      <c r="G97" s="943"/>
      <c r="H97" s="944"/>
      <c r="I97" s="944"/>
      <c r="J97" s="944"/>
      <c r="K97" s="945"/>
    </row>
    <row r="98" spans="1:11" x14ac:dyDescent="0.25">
      <c r="A98" s="943"/>
      <c r="B98" s="944"/>
      <c r="C98" s="944"/>
      <c r="D98" s="944"/>
      <c r="E98" s="944"/>
      <c r="F98" s="945"/>
      <c r="G98" s="943"/>
      <c r="H98" s="944"/>
      <c r="I98" s="944"/>
      <c r="J98" s="944"/>
      <c r="K98" s="945"/>
    </row>
    <row r="99" spans="1:11" ht="15.75" thickBot="1" x14ac:dyDescent="0.3">
      <c r="A99" s="943"/>
      <c r="B99" s="944"/>
      <c r="C99" s="944"/>
      <c r="D99" s="944"/>
      <c r="E99" s="944"/>
      <c r="F99" s="945"/>
      <c r="G99" s="943"/>
      <c r="H99" s="944"/>
      <c r="I99" s="944"/>
      <c r="J99" s="944"/>
      <c r="K99" s="945"/>
    </row>
    <row r="100" spans="1:11" x14ac:dyDescent="0.25">
      <c r="A100" s="955" t="s">
        <v>1015</v>
      </c>
      <c r="B100" s="956"/>
      <c r="C100" s="956"/>
      <c r="D100" s="956"/>
      <c r="E100" s="956"/>
      <c r="F100" s="957"/>
      <c r="G100" s="955" t="s">
        <v>1016</v>
      </c>
      <c r="H100" s="956"/>
      <c r="I100" s="956"/>
      <c r="J100" s="956"/>
      <c r="K100" s="957"/>
    </row>
    <row r="101" spans="1:11" ht="15.75" thickBot="1" x14ac:dyDescent="0.3">
      <c r="A101" s="958"/>
      <c r="B101" s="959"/>
      <c r="C101" s="959"/>
      <c r="D101" s="959"/>
      <c r="E101" s="959"/>
      <c r="F101" s="960"/>
      <c r="G101" s="958"/>
      <c r="H101" s="959"/>
      <c r="I101" s="959"/>
      <c r="J101" s="959"/>
      <c r="K101" s="960"/>
    </row>
    <row r="102" spans="1:11" x14ac:dyDescent="0.25">
      <c r="A102" s="943" t="s">
        <v>643</v>
      </c>
      <c r="B102" s="944"/>
      <c r="C102" s="944"/>
      <c r="D102" s="944"/>
      <c r="E102" s="944"/>
      <c r="F102" s="945"/>
      <c r="G102" s="943" t="s">
        <v>644</v>
      </c>
      <c r="H102" s="944"/>
      <c r="I102" s="944"/>
      <c r="J102" s="944"/>
      <c r="K102" s="945"/>
    </row>
    <row r="103" spans="1:11" x14ac:dyDescent="0.25">
      <c r="A103" s="943"/>
      <c r="B103" s="944"/>
      <c r="C103" s="944"/>
      <c r="D103" s="944"/>
      <c r="E103" s="944"/>
      <c r="F103" s="945"/>
      <c r="G103" s="943"/>
      <c r="H103" s="944"/>
      <c r="I103" s="944"/>
      <c r="J103" s="944"/>
      <c r="K103" s="945"/>
    </row>
    <row r="104" spans="1:11" x14ac:dyDescent="0.25">
      <c r="A104" s="943"/>
      <c r="B104" s="944"/>
      <c r="C104" s="944"/>
      <c r="D104" s="944"/>
      <c r="E104" s="944"/>
      <c r="F104" s="945"/>
      <c r="G104" s="943"/>
      <c r="H104" s="944"/>
      <c r="I104" s="944"/>
      <c r="J104" s="944"/>
      <c r="K104" s="945"/>
    </row>
    <row r="105" spans="1:11" x14ac:dyDescent="0.25">
      <c r="A105" s="943"/>
      <c r="B105" s="944"/>
      <c r="C105" s="944"/>
      <c r="D105" s="944"/>
      <c r="E105" s="944"/>
      <c r="F105" s="945"/>
      <c r="G105" s="943"/>
      <c r="H105" s="944"/>
      <c r="I105" s="944"/>
      <c r="J105" s="944"/>
      <c r="K105" s="945"/>
    </row>
    <row r="106" spans="1:11" x14ac:dyDescent="0.25">
      <c r="A106" s="943"/>
      <c r="B106" s="944"/>
      <c r="C106" s="944"/>
      <c r="D106" s="944"/>
      <c r="E106" s="944"/>
      <c r="F106" s="945"/>
      <c r="G106" s="943"/>
      <c r="H106" s="944"/>
      <c r="I106" s="944"/>
      <c r="J106" s="944"/>
      <c r="K106" s="945"/>
    </row>
    <row r="107" spans="1:11" x14ac:dyDescent="0.25">
      <c r="A107" s="943"/>
      <c r="B107" s="944"/>
      <c r="C107" s="944"/>
      <c r="D107" s="944"/>
      <c r="E107" s="944"/>
      <c r="F107" s="945"/>
      <c r="G107" s="943"/>
      <c r="H107" s="944"/>
      <c r="I107" s="944"/>
      <c r="J107" s="944"/>
      <c r="K107" s="945"/>
    </row>
    <row r="108" spans="1:11" x14ac:dyDescent="0.25">
      <c r="A108" s="943"/>
      <c r="B108" s="944"/>
      <c r="C108" s="944"/>
      <c r="D108" s="944"/>
      <c r="E108" s="944"/>
      <c r="F108" s="945"/>
      <c r="G108" s="943"/>
      <c r="H108" s="944"/>
      <c r="I108" s="944"/>
      <c r="J108" s="944"/>
      <c r="K108" s="945"/>
    </row>
    <row r="109" spans="1:11" x14ac:dyDescent="0.25">
      <c r="A109" s="943"/>
      <c r="B109" s="944"/>
      <c r="C109" s="944"/>
      <c r="D109" s="944"/>
      <c r="E109" s="944"/>
      <c r="F109" s="945"/>
      <c r="G109" s="943"/>
      <c r="H109" s="944"/>
      <c r="I109" s="944"/>
      <c r="J109" s="944"/>
      <c r="K109" s="945"/>
    </row>
    <row r="110" spans="1:11" x14ac:dyDescent="0.25">
      <c r="A110" s="943"/>
      <c r="B110" s="944"/>
      <c r="C110" s="944"/>
      <c r="D110" s="944"/>
      <c r="E110" s="944"/>
      <c r="F110" s="945"/>
      <c r="G110" s="943"/>
      <c r="H110" s="944"/>
      <c r="I110" s="944"/>
      <c r="J110" s="944"/>
      <c r="K110" s="945"/>
    </row>
    <row r="111" spans="1:11" x14ac:dyDescent="0.25">
      <c r="A111" s="943"/>
      <c r="B111" s="944"/>
      <c r="C111" s="944"/>
      <c r="D111" s="944"/>
      <c r="E111" s="944"/>
      <c r="F111" s="945"/>
      <c r="G111" s="943"/>
      <c r="H111" s="944"/>
      <c r="I111" s="944"/>
      <c r="J111" s="944"/>
      <c r="K111" s="945"/>
    </row>
    <row r="112" spans="1:11" x14ac:dyDescent="0.25">
      <c r="A112" s="943"/>
      <c r="B112" s="944"/>
      <c r="C112" s="944"/>
      <c r="D112" s="944"/>
      <c r="E112" s="944"/>
      <c r="F112" s="945"/>
      <c r="G112" s="943"/>
      <c r="H112" s="944"/>
      <c r="I112" s="944"/>
      <c r="J112" s="944"/>
      <c r="K112" s="945"/>
    </row>
    <row r="113" spans="1:11" x14ac:dyDescent="0.25">
      <c r="A113" s="943"/>
      <c r="B113" s="944"/>
      <c r="C113" s="944"/>
      <c r="D113" s="944"/>
      <c r="E113" s="944"/>
      <c r="F113" s="945"/>
      <c r="G113" s="943"/>
      <c r="H113" s="944"/>
      <c r="I113" s="944"/>
      <c r="J113" s="944"/>
      <c r="K113" s="945"/>
    </row>
    <row r="114" spans="1:11" x14ac:dyDescent="0.25">
      <c r="A114" s="943"/>
      <c r="B114" s="944"/>
      <c r="C114" s="944"/>
      <c r="D114" s="944"/>
      <c r="E114" s="944"/>
      <c r="F114" s="945"/>
      <c r="G114" s="943"/>
      <c r="H114" s="944"/>
      <c r="I114" s="944"/>
      <c r="J114" s="944"/>
      <c r="K114" s="945"/>
    </row>
    <row r="115" spans="1:11" ht="15.75" thickBot="1" x14ac:dyDescent="0.3">
      <c r="A115" s="943"/>
      <c r="B115" s="944"/>
      <c r="C115" s="944"/>
      <c r="D115" s="944"/>
      <c r="E115" s="944"/>
      <c r="F115" s="945"/>
      <c r="G115" s="943"/>
      <c r="H115" s="944"/>
      <c r="I115" s="944"/>
      <c r="J115" s="944"/>
      <c r="K115" s="945"/>
    </row>
    <row r="116" spans="1:11" x14ac:dyDescent="0.25">
      <c r="A116" s="949" t="s">
        <v>1017</v>
      </c>
      <c r="B116" s="950"/>
      <c r="C116" s="950"/>
      <c r="D116" s="950"/>
      <c r="E116" s="950"/>
      <c r="F116" s="951"/>
      <c r="G116" s="955" t="s">
        <v>1018</v>
      </c>
      <c r="H116" s="956"/>
      <c r="I116" s="956"/>
      <c r="J116" s="956"/>
      <c r="K116" s="957"/>
    </row>
    <row r="117" spans="1:11" ht="15.75" thickBot="1" x14ac:dyDescent="0.3">
      <c r="A117" s="952"/>
      <c r="B117" s="953"/>
      <c r="C117" s="953"/>
      <c r="D117" s="953"/>
      <c r="E117" s="953"/>
      <c r="F117" s="954"/>
      <c r="G117" s="958"/>
      <c r="H117" s="959"/>
      <c r="I117" s="959"/>
      <c r="J117" s="959"/>
      <c r="K117" s="960"/>
    </row>
    <row r="118" spans="1:11" x14ac:dyDescent="0.25">
      <c r="A118" s="943" t="s">
        <v>643</v>
      </c>
      <c r="B118" s="944"/>
      <c r="C118" s="944"/>
      <c r="D118" s="944"/>
      <c r="E118" s="944"/>
      <c r="F118" s="945"/>
      <c r="G118" s="943" t="s">
        <v>644</v>
      </c>
      <c r="H118" s="944"/>
      <c r="I118" s="944"/>
      <c r="J118" s="944"/>
      <c r="K118" s="945"/>
    </row>
    <row r="119" spans="1:11" x14ac:dyDescent="0.25">
      <c r="A119" s="943"/>
      <c r="B119" s="944"/>
      <c r="C119" s="944"/>
      <c r="D119" s="944"/>
      <c r="E119" s="944"/>
      <c r="F119" s="945"/>
      <c r="G119" s="943"/>
      <c r="H119" s="944"/>
      <c r="I119" s="944"/>
      <c r="J119" s="944"/>
      <c r="K119" s="945"/>
    </row>
    <row r="120" spans="1:11" x14ac:dyDescent="0.25">
      <c r="A120" s="943"/>
      <c r="B120" s="944"/>
      <c r="C120" s="944"/>
      <c r="D120" s="944"/>
      <c r="E120" s="944"/>
      <c r="F120" s="945"/>
      <c r="G120" s="943"/>
      <c r="H120" s="944"/>
      <c r="I120" s="944"/>
      <c r="J120" s="944"/>
      <c r="K120" s="945"/>
    </row>
    <row r="121" spans="1:11" x14ac:dyDescent="0.25">
      <c r="A121" s="943"/>
      <c r="B121" s="944"/>
      <c r="C121" s="944"/>
      <c r="D121" s="944"/>
      <c r="E121" s="944"/>
      <c r="F121" s="945"/>
      <c r="G121" s="943"/>
      <c r="H121" s="944"/>
      <c r="I121" s="944"/>
      <c r="J121" s="944"/>
      <c r="K121" s="945"/>
    </row>
    <row r="122" spans="1:11" x14ac:dyDescent="0.25">
      <c r="A122" s="943"/>
      <c r="B122" s="944"/>
      <c r="C122" s="944"/>
      <c r="D122" s="944"/>
      <c r="E122" s="944"/>
      <c r="F122" s="945"/>
      <c r="G122" s="943"/>
      <c r="H122" s="944"/>
      <c r="I122" s="944"/>
      <c r="J122" s="944"/>
      <c r="K122" s="945"/>
    </row>
    <row r="123" spans="1:11" x14ac:dyDescent="0.25">
      <c r="A123" s="943"/>
      <c r="B123" s="944"/>
      <c r="C123" s="944"/>
      <c r="D123" s="944"/>
      <c r="E123" s="944"/>
      <c r="F123" s="945"/>
      <c r="G123" s="943"/>
      <c r="H123" s="944"/>
      <c r="I123" s="944"/>
      <c r="J123" s="944"/>
      <c r="K123" s="945"/>
    </row>
    <row r="124" spans="1:11" x14ac:dyDescent="0.25">
      <c r="A124" s="943"/>
      <c r="B124" s="944"/>
      <c r="C124" s="944"/>
      <c r="D124" s="944"/>
      <c r="E124" s="944"/>
      <c r="F124" s="945"/>
      <c r="G124" s="943"/>
      <c r="H124" s="944"/>
      <c r="I124" s="944"/>
      <c r="J124" s="944"/>
      <c r="K124" s="945"/>
    </row>
    <row r="125" spans="1:11" x14ac:dyDescent="0.25">
      <c r="A125" s="943"/>
      <c r="B125" s="944"/>
      <c r="C125" s="944"/>
      <c r="D125" s="944"/>
      <c r="E125" s="944"/>
      <c r="F125" s="945"/>
      <c r="G125" s="943"/>
      <c r="H125" s="944"/>
      <c r="I125" s="944"/>
      <c r="J125" s="944"/>
      <c r="K125" s="945"/>
    </row>
    <row r="126" spans="1:11" x14ac:dyDescent="0.25">
      <c r="A126" s="943"/>
      <c r="B126" s="944"/>
      <c r="C126" s="944"/>
      <c r="D126" s="944"/>
      <c r="E126" s="944"/>
      <c r="F126" s="945"/>
      <c r="G126" s="943"/>
      <c r="H126" s="944"/>
      <c r="I126" s="944"/>
      <c r="J126" s="944"/>
      <c r="K126" s="945"/>
    </row>
    <row r="127" spans="1:11" x14ac:dyDescent="0.25">
      <c r="A127" s="943"/>
      <c r="B127" s="944"/>
      <c r="C127" s="944"/>
      <c r="D127" s="944"/>
      <c r="E127" s="944"/>
      <c r="F127" s="945"/>
      <c r="G127" s="943"/>
      <c r="H127" s="944"/>
      <c r="I127" s="944"/>
      <c r="J127" s="944"/>
      <c r="K127" s="945"/>
    </row>
    <row r="128" spans="1:11" x14ac:dyDescent="0.25">
      <c r="A128" s="943"/>
      <c r="B128" s="944"/>
      <c r="C128" s="944"/>
      <c r="D128" s="944"/>
      <c r="E128" s="944"/>
      <c r="F128" s="945"/>
      <c r="G128" s="943"/>
      <c r="H128" s="944"/>
      <c r="I128" s="944"/>
      <c r="J128" s="944"/>
      <c r="K128" s="945"/>
    </row>
    <row r="129" spans="1:11" x14ac:dyDescent="0.25">
      <c r="A129" s="943"/>
      <c r="B129" s="944"/>
      <c r="C129" s="944"/>
      <c r="D129" s="944"/>
      <c r="E129" s="944"/>
      <c r="F129" s="945"/>
      <c r="G129" s="943"/>
      <c r="H129" s="944"/>
      <c r="I129" s="944"/>
      <c r="J129" s="944"/>
      <c r="K129" s="945"/>
    </row>
    <row r="130" spans="1:11" x14ac:dyDescent="0.25">
      <c r="A130" s="943"/>
      <c r="B130" s="944"/>
      <c r="C130" s="944"/>
      <c r="D130" s="944"/>
      <c r="E130" s="944"/>
      <c r="F130" s="945"/>
      <c r="G130" s="943"/>
      <c r="H130" s="944"/>
      <c r="I130" s="944"/>
      <c r="J130" s="944"/>
      <c r="K130" s="945"/>
    </row>
    <row r="131" spans="1:11" ht="15.75" thickBot="1" x14ac:dyDescent="0.3">
      <c r="A131" s="943"/>
      <c r="B131" s="944"/>
      <c r="C131" s="944"/>
      <c r="D131" s="944"/>
      <c r="E131" s="944"/>
      <c r="F131" s="945"/>
      <c r="G131" s="943"/>
      <c r="H131" s="944"/>
      <c r="I131" s="944"/>
      <c r="J131" s="944"/>
      <c r="K131" s="945"/>
    </row>
    <row r="132" spans="1:11" x14ac:dyDescent="0.25">
      <c r="A132" s="949" t="s">
        <v>1019</v>
      </c>
      <c r="B132" s="950"/>
      <c r="C132" s="950"/>
      <c r="D132" s="950"/>
      <c r="E132" s="950"/>
      <c r="F132" s="951"/>
      <c r="G132" s="955" t="s">
        <v>1020</v>
      </c>
      <c r="H132" s="956"/>
      <c r="I132" s="956"/>
      <c r="J132" s="956"/>
      <c r="K132" s="957"/>
    </row>
    <row r="133" spans="1:11" ht="15.75" thickBot="1" x14ac:dyDescent="0.3">
      <c r="A133" s="952"/>
      <c r="B133" s="953"/>
      <c r="C133" s="953"/>
      <c r="D133" s="953"/>
      <c r="E133" s="953"/>
      <c r="F133" s="954"/>
      <c r="G133" s="958"/>
      <c r="H133" s="959"/>
      <c r="I133" s="959"/>
      <c r="J133" s="959"/>
      <c r="K133" s="960"/>
    </row>
    <row r="134" spans="1:11" x14ac:dyDescent="0.25">
      <c r="A134" s="946" t="s">
        <v>719</v>
      </c>
      <c r="B134" s="947"/>
      <c r="C134" s="947"/>
      <c r="D134" s="947"/>
      <c r="E134" s="947"/>
      <c r="F134" s="948"/>
      <c r="G134" s="946" t="s">
        <v>720</v>
      </c>
      <c r="H134" s="947"/>
      <c r="I134" s="947"/>
      <c r="J134" s="947"/>
      <c r="K134" s="948"/>
    </row>
    <row r="135" spans="1:11" x14ac:dyDescent="0.25">
      <c r="A135" s="943"/>
      <c r="B135" s="944"/>
      <c r="C135" s="944"/>
      <c r="D135" s="944"/>
      <c r="E135" s="944"/>
      <c r="F135" s="945"/>
      <c r="G135" s="943"/>
      <c r="H135" s="944"/>
      <c r="I135" s="944"/>
      <c r="J135" s="944"/>
      <c r="K135" s="945"/>
    </row>
    <row r="136" spans="1:11" x14ac:dyDescent="0.25">
      <c r="A136" s="943"/>
      <c r="B136" s="944"/>
      <c r="C136" s="944"/>
      <c r="D136" s="944"/>
      <c r="E136" s="944"/>
      <c r="F136" s="945"/>
      <c r="G136" s="943"/>
      <c r="H136" s="944"/>
      <c r="I136" s="944"/>
      <c r="J136" s="944"/>
      <c r="K136" s="945"/>
    </row>
    <row r="137" spans="1:11" x14ac:dyDescent="0.25">
      <c r="A137" s="943"/>
      <c r="B137" s="944"/>
      <c r="C137" s="944"/>
      <c r="D137" s="944"/>
      <c r="E137" s="944"/>
      <c r="F137" s="945"/>
      <c r="G137" s="943"/>
      <c r="H137" s="944"/>
      <c r="I137" s="944"/>
      <c r="J137" s="944"/>
      <c r="K137" s="945"/>
    </row>
    <row r="138" spans="1:11" x14ac:dyDescent="0.25">
      <c r="A138" s="943"/>
      <c r="B138" s="944"/>
      <c r="C138" s="944"/>
      <c r="D138" s="944"/>
      <c r="E138" s="944"/>
      <c r="F138" s="945"/>
      <c r="G138" s="943"/>
      <c r="H138" s="944"/>
      <c r="I138" s="944"/>
      <c r="J138" s="944"/>
      <c r="K138" s="945"/>
    </row>
    <row r="139" spans="1:11" x14ac:dyDescent="0.25">
      <c r="A139" s="943"/>
      <c r="B139" s="944"/>
      <c r="C139" s="944"/>
      <c r="D139" s="944"/>
      <c r="E139" s="944"/>
      <c r="F139" s="945"/>
      <c r="G139" s="943"/>
      <c r="H139" s="944"/>
      <c r="I139" s="944"/>
      <c r="J139" s="944"/>
      <c r="K139" s="945"/>
    </row>
    <row r="140" spans="1:11" x14ac:dyDescent="0.25">
      <c r="A140" s="943"/>
      <c r="B140" s="944"/>
      <c r="C140" s="944"/>
      <c r="D140" s="944"/>
      <c r="E140" s="944"/>
      <c r="F140" s="945"/>
      <c r="G140" s="943"/>
      <c r="H140" s="944"/>
      <c r="I140" s="944"/>
      <c r="J140" s="944"/>
      <c r="K140" s="945"/>
    </row>
    <row r="141" spans="1:11" x14ac:dyDescent="0.25">
      <c r="A141" s="943"/>
      <c r="B141" s="944"/>
      <c r="C141" s="944"/>
      <c r="D141" s="944"/>
      <c r="E141" s="944"/>
      <c r="F141" s="945"/>
      <c r="G141" s="943"/>
      <c r="H141" s="944"/>
      <c r="I141" s="944"/>
      <c r="J141" s="944"/>
      <c r="K141" s="945"/>
    </row>
    <row r="142" spans="1:11" x14ac:dyDescent="0.25">
      <c r="A142" s="943"/>
      <c r="B142" s="944"/>
      <c r="C142" s="944"/>
      <c r="D142" s="944"/>
      <c r="E142" s="944"/>
      <c r="F142" s="945"/>
      <c r="G142" s="943"/>
      <c r="H142" s="944"/>
      <c r="I142" s="944"/>
      <c r="J142" s="944"/>
      <c r="K142" s="945"/>
    </row>
    <row r="143" spans="1:11" x14ac:dyDescent="0.25">
      <c r="A143" s="943"/>
      <c r="B143" s="944"/>
      <c r="C143" s="944"/>
      <c r="D143" s="944"/>
      <c r="E143" s="944"/>
      <c r="F143" s="945"/>
      <c r="G143" s="943"/>
      <c r="H143" s="944"/>
      <c r="I143" s="944"/>
      <c r="J143" s="944"/>
      <c r="K143" s="945"/>
    </row>
    <row r="144" spans="1:11" x14ac:dyDescent="0.25">
      <c r="A144" s="943"/>
      <c r="B144" s="944"/>
      <c r="C144" s="944"/>
      <c r="D144" s="944"/>
      <c r="E144" s="944"/>
      <c r="F144" s="945"/>
      <c r="G144" s="943"/>
      <c r="H144" s="944"/>
      <c r="I144" s="944"/>
      <c r="J144" s="944"/>
      <c r="K144" s="945"/>
    </row>
    <row r="145" spans="1:11" x14ac:dyDescent="0.25">
      <c r="A145" s="943"/>
      <c r="B145" s="944"/>
      <c r="C145" s="944"/>
      <c r="D145" s="944"/>
      <c r="E145" s="944"/>
      <c r="F145" s="945"/>
      <c r="G145" s="943"/>
      <c r="H145" s="944"/>
      <c r="I145" s="944"/>
      <c r="J145" s="944"/>
      <c r="K145" s="945"/>
    </row>
    <row r="146" spans="1:11" x14ac:dyDescent="0.25">
      <c r="A146" s="943"/>
      <c r="B146" s="944"/>
      <c r="C146" s="944"/>
      <c r="D146" s="944"/>
      <c r="E146" s="944"/>
      <c r="F146" s="945"/>
      <c r="G146" s="943"/>
      <c r="H146" s="944"/>
      <c r="I146" s="944"/>
      <c r="J146" s="944"/>
      <c r="K146" s="945"/>
    </row>
    <row r="147" spans="1:11" ht="15.75" thickBot="1" x14ac:dyDescent="0.3">
      <c r="A147" s="943"/>
      <c r="B147" s="944"/>
      <c r="C147" s="944"/>
      <c r="D147" s="944"/>
      <c r="E147" s="944"/>
      <c r="F147" s="945"/>
      <c r="G147" s="943"/>
      <c r="H147" s="944"/>
      <c r="I147" s="944"/>
      <c r="J147" s="944"/>
      <c r="K147" s="945"/>
    </row>
    <row r="148" spans="1:11" x14ac:dyDescent="0.25">
      <c r="A148" s="949" t="s">
        <v>1021</v>
      </c>
      <c r="B148" s="950"/>
      <c r="C148" s="950"/>
      <c r="D148" s="950"/>
      <c r="E148" s="950"/>
      <c r="F148" s="951"/>
      <c r="G148" s="955" t="s">
        <v>1022</v>
      </c>
      <c r="H148" s="956"/>
      <c r="I148" s="956"/>
      <c r="J148" s="956"/>
      <c r="K148" s="957"/>
    </row>
    <row r="149" spans="1:11" ht="15.75" thickBot="1" x14ac:dyDescent="0.3">
      <c r="A149" s="952"/>
      <c r="B149" s="953"/>
      <c r="C149" s="953"/>
      <c r="D149" s="953"/>
      <c r="E149" s="953"/>
      <c r="F149" s="954"/>
      <c r="G149" s="958"/>
      <c r="H149" s="959"/>
      <c r="I149" s="959"/>
      <c r="J149" s="959"/>
      <c r="K149" s="960"/>
    </row>
    <row r="150" spans="1:11" x14ac:dyDescent="0.25">
      <c r="A150" s="946" t="s">
        <v>721</v>
      </c>
      <c r="B150" s="947"/>
      <c r="C150" s="947"/>
      <c r="D150" s="947"/>
      <c r="E150" s="947"/>
      <c r="F150" s="948"/>
      <c r="G150" s="946"/>
      <c r="H150" s="947"/>
      <c r="I150" s="947"/>
      <c r="J150" s="947"/>
      <c r="K150" s="948"/>
    </row>
    <row r="151" spans="1:11" x14ac:dyDescent="0.25">
      <c r="A151" s="943"/>
      <c r="B151" s="944"/>
      <c r="C151" s="944"/>
      <c r="D151" s="944"/>
      <c r="E151" s="944"/>
      <c r="F151" s="945"/>
      <c r="G151" s="943"/>
      <c r="H151" s="944"/>
      <c r="I151" s="944"/>
      <c r="J151" s="944"/>
      <c r="K151" s="945"/>
    </row>
    <row r="152" spans="1:11" x14ac:dyDescent="0.25">
      <c r="A152" s="943"/>
      <c r="B152" s="944"/>
      <c r="C152" s="944"/>
      <c r="D152" s="944"/>
      <c r="E152" s="944"/>
      <c r="F152" s="945"/>
      <c r="G152" s="943"/>
      <c r="H152" s="944"/>
      <c r="I152" s="944"/>
      <c r="J152" s="944"/>
      <c r="K152" s="945"/>
    </row>
    <row r="153" spans="1:11" x14ac:dyDescent="0.25">
      <c r="A153" s="943"/>
      <c r="B153" s="944"/>
      <c r="C153" s="944"/>
      <c r="D153" s="944"/>
      <c r="E153" s="944"/>
      <c r="F153" s="945"/>
      <c r="G153" s="943"/>
      <c r="H153" s="944"/>
      <c r="I153" s="944"/>
      <c r="J153" s="944"/>
      <c r="K153" s="945"/>
    </row>
    <row r="154" spans="1:11" x14ac:dyDescent="0.25">
      <c r="A154" s="943"/>
      <c r="B154" s="944"/>
      <c r="C154" s="944"/>
      <c r="D154" s="944"/>
      <c r="E154" s="944"/>
      <c r="F154" s="945"/>
      <c r="G154" s="943"/>
      <c r="H154" s="944"/>
      <c r="I154" s="944"/>
      <c r="J154" s="944"/>
      <c r="K154" s="945"/>
    </row>
    <row r="155" spans="1:11" x14ac:dyDescent="0.25">
      <c r="A155" s="943"/>
      <c r="B155" s="944"/>
      <c r="C155" s="944"/>
      <c r="D155" s="944"/>
      <c r="E155" s="944"/>
      <c r="F155" s="945"/>
      <c r="G155" s="943"/>
      <c r="H155" s="944"/>
      <c r="I155" s="944"/>
      <c r="J155" s="944"/>
      <c r="K155" s="945"/>
    </row>
    <row r="156" spans="1:11" x14ac:dyDescent="0.25">
      <c r="A156" s="943"/>
      <c r="B156" s="944"/>
      <c r="C156" s="944"/>
      <c r="D156" s="944"/>
      <c r="E156" s="944"/>
      <c r="F156" s="945"/>
      <c r="G156" s="943"/>
      <c r="H156" s="944"/>
      <c r="I156" s="944"/>
      <c r="J156" s="944"/>
      <c r="K156" s="945"/>
    </row>
    <row r="157" spans="1:11" x14ac:dyDescent="0.25">
      <c r="A157" s="943"/>
      <c r="B157" s="944"/>
      <c r="C157" s="944"/>
      <c r="D157" s="944"/>
      <c r="E157" s="944"/>
      <c r="F157" s="945"/>
      <c r="G157" s="943"/>
      <c r="H157" s="944"/>
      <c r="I157" s="944"/>
      <c r="J157" s="944"/>
      <c r="K157" s="945"/>
    </row>
    <row r="158" spans="1:11" x14ac:dyDescent="0.25">
      <c r="A158" s="943"/>
      <c r="B158" s="944"/>
      <c r="C158" s="944"/>
      <c r="D158" s="944"/>
      <c r="E158" s="944"/>
      <c r="F158" s="945"/>
      <c r="G158" s="943"/>
      <c r="H158" s="944"/>
      <c r="I158" s="944"/>
      <c r="J158" s="944"/>
      <c r="K158" s="945"/>
    </row>
    <row r="159" spans="1:11" x14ac:dyDescent="0.25">
      <c r="A159" s="943"/>
      <c r="B159" s="944"/>
      <c r="C159" s="944"/>
      <c r="D159" s="944"/>
      <c r="E159" s="944"/>
      <c r="F159" s="945"/>
      <c r="G159" s="943"/>
      <c r="H159" s="944"/>
      <c r="I159" s="944"/>
      <c r="J159" s="944"/>
      <c r="K159" s="945"/>
    </row>
    <row r="160" spans="1:11" x14ac:dyDescent="0.25">
      <c r="A160" s="943"/>
      <c r="B160" s="944"/>
      <c r="C160" s="944"/>
      <c r="D160" s="944"/>
      <c r="E160" s="944"/>
      <c r="F160" s="945"/>
      <c r="G160" s="943"/>
      <c r="H160" s="944"/>
      <c r="I160" s="944"/>
      <c r="J160" s="944"/>
      <c r="K160" s="945"/>
    </row>
    <row r="161" spans="1:11" x14ac:dyDescent="0.25">
      <c r="A161" s="943"/>
      <c r="B161" s="944"/>
      <c r="C161" s="944"/>
      <c r="D161" s="944"/>
      <c r="E161" s="944"/>
      <c r="F161" s="945"/>
      <c r="G161" s="943"/>
      <c r="H161" s="944"/>
      <c r="I161" s="944"/>
      <c r="J161" s="944"/>
      <c r="K161" s="945"/>
    </row>
    <row r="162" spans="1:11" x14ac:dyDescent="0.25">
      <c r="A162" s="943"/>
      <c r="B162" s="944"/>
      <c r="C162" s="944"/>
      <c r="D162" s="944"/>
      <c r="E162" s="944"/>
      <c r="F162" s="945"/>
      <c r="G162" s="943"/>
      <c r="H162" s="944"/>
      <c r="I162" s="944"/>
      <c r="J162" s="944"/>
      <c r="K162" s="945"/>
    </row>
    <row r="163" spans="1:11" ht="15.75" thickBot="1" x14ac:dyDescent="0.3">
      <c r="A163" s="943"/>
      <c r="B163" s="944"/>
      <c r="C163" s="944"/>
      <c r="D163" s="944"/>
      <c r="E163" s="944"/>
      <c r="F163" s="945"/>
      <c r="G163" s="943"/>
      <c r="H163" s="944"/>
      <c r="I163" s="944"/>
      <c r="J163" s="944"/>
      <c r="K163" s="945"/>
    </row>
    <row r="164" spans="1:11" x14ac:dyDescent="0.25">
      <c r="A164" s="955" t="s">
        <v>889</v>
      </c>
      <c r="B164" s="956"/>
      <c r="C164" s="956"/>
      <c r="D164" s="956"/>
      <c r="E164" s="956"/>
      <c r="F164" s="957"/>
      <c r="G164" s="955" t="s">
        <v>1023</v>
      </c>
      <c r="H164" s="956"/>
      <c r="I164" s="956"/>
      <c r="J164" s="956"/>
      <c r="K164" s="957"/>
    </row>
    <row r="165" spans="1:11" ht="15.75" thickBot="1" x14ac:dyDescent="0.3">
      <c r="A165" s="958"/>
      <c r="B165" s="959"/>
      <c r="C165" s="959"/>
      <c r="D165" s="959"/>
      <c r="E165" s="959"/>
      <c r="F165" s="960"/>
      <c r="G165" s="958"/>
      <c r="H165" s="959"/>
      <c r="I165" s="959"/>
      <c r="J165" s="959"/>
      <c r="K165" s="960"/>
    </row>
    <row r="166" spans="1:11" x14ac:dyDescent="0.25">
      <c r="A166" s="943"/>
      <c r="B166" s="944"/>
      <c r="C166" s="944"/>
      <c r="D166" s="944"/>
      <c r="E166" s="944"/>
      <c r="F166" s="945"/>
      <c r="G166" s="943" t="s">
        <v>644</v>
      </c>
      <c r="H166" s="944"/>
      <c r="I166" s="944"/>
      <c r="J166" s="944"/>
      <c r="K166" s="945"/>
    </row>
    <row r="167" spans="1:11" x14ac:dyDescent="0.25">
      <c r="A167" s="943"/>
      <c r="B167" s="944"/>
      <c r="C167" s="944"/>
      <c r="D167" s="944"/>
      <c r="E167" s="944"/>
      <c r="F167" s="945"/>
      <c r="G167" s="943"/>
      <c r="H167" s="944"/>
      <c r="I167" s="944"/>
      <c r="J167" s="944"/>
      <c r="K167" s="945"/>
    </row>
    <row r="168" spans="1:11" x14ac:dyDescent="0.25">
      <c r="A168" s="943"/>
      <c r="B168" s="944"/>
      <c r="C168" s="944"/>
      <c r="D168" s="944"/>
      <c r="E168" s="944"/>
      <c r="F168" s="945"/>
      <c r="G168" s="943"/>
      <c r="H168" s="944"/>
      <c r="I168" s="944"/>
      <c r="J168" s="944"/>
      <c r="K168" s="945"/>
    </row>
    <row r="169" spans="1:11" x14ac:dyDescent="0.25">
      <c r="A169" s="943"/>
      <c r="B169" s="944"/>
      <c r="C169" s="944"/>
      <c r="D169" s="944"/>
      <c r="E169" s="944"/>
      <c r="F169" s="945"/>
      <c r="G169" s="943"/>
      <c r="H169" s="944"/>
      <c r="I169" s="944"/>
      <c r="J169" s="944"/>
      <c r="K169" s="945"/>
    </row>
    <row r="170" spans="1:11" x14ac:dyDescent="0.25">
      <c r="A170" s="943"/>
      <c r="B170" s="944"/>
      <c r="C170" s="944"/>
      <c r="D170" s="944"/>
      <c r="E170" s="944"/>
      <c r="F170" s="945"/>
      <c r="G170" s="943"/>
      <c r="H170" s="944"/>
      <c r="I170" s="944"/>
      <c r="J170" s="944"/>
      <c r="K170" s="945"/>
    </row>
    <row r="171" spans="1:11" x14ac:dyDescent="0.25">
      <c r="A171" s="943"/>
      <c r="B171" s="944"/>
      <c r="C171" s="944"/>
      <c r="D171" s="944"/>
      <c r="E171" s="944"/>
      <c r="F171" s="945"/>
      <c r="G171" s="943"/>
      <c r="H171" s="944"/>
      <c r="I171" s="944"/>
      <c r="J171" s="944"/>
      <c r="K171" s="945"/>
    </row>
    <row r="172" spans="1:11" x14ac:dyDescent="0.25">
      <c r="A172" s="943"/>
      <c r="B172" s="944"/>
      <c r="C172" s="944"/>
      <c r="D172" s="944"/>
      <c r="E172" s="944"/>
      <c r="F172" s="945"/>
      <c r="G172" s="943"/>
      <c r="H172" s="944"/>
      <c r="I172" s="944"/>
      <c r="J172" s="944"/>
      <c r="K172" s="945"/>
    </row>
    <row r="173" spans="1:11" x14ac:dyDescent="0.25">
      <c r="A173" s="943"/>
      <c r="B173" s="944"/>
      <c r="C173" s="944"/>
      <c r="D173" s="944"/>
      <c r="E173" s="944"/>
      <c r="F173" s="945"/>
      <c r="G173" s="943"/>
      <c r="H173" s="944"/>
      <c r="I173" s="944"/>
      <c r="J173" s="944"/>
      <c r="K173" s="945"/>
    </row>
    <row r="174" spans="1:11" x14ac:dyDescent="0.25">
      <c r="A174" s="943"/>
      <c r="B174" s="944"/>
      <c r="C174" s="944"/>
      <c r="D174" s="944"/>
      <c r="E174" s="944"/>
      <c r="F174" s="945"/>
      <c r="G174" s="943"/>
      <c r="H174" s="944"/>
      <c r="I174" s="944"/>
      <c r="J174" s="944"/>
      <c r="K174" s="945"/>
    </row>
    <row r="175" spans="1:11" x14ac:dyDescent="0.25">
      <c r="A175" s="943"/>
      <c r="B175" s="944"/>
      <c r="C175" s="944"/>
      <c r="D175" s="944"/>
      <c r="E175" s="944"/>
      <c r="F175" s="945"/>
      <c r="G175" s="943"/>
      <c r="H175" s="944"/>
      <c r="I175" s="944"/>
      <c r="J175" s="944"/>
      <c r="K175" s="945"/>
    </row>
    <row r="176" spans="1:11" x14ac:dyDescent="0.25">
      <c r="A176" s="943"/>
      <c r="B176" s="944"/>
      <c r="C176" s="944"/>
      <c r="D176" s="944"/>
      <c r="E176" s="944"/>
      <c r="F176" s="945"/>
      <c r="G176" s="943"/>
      <c r="H176" s="944"/>
      <c r="I176" s="944"/>
      <c r="J176" s="944"/>
      <c r="K176" s="945"/>
    </row>
    <row r="177" spans="1:11" x14ac:dyDescent="0.25">
      <c r="A177" s="943"/>
      <c r="B177" s="944"/>
      <c r="C177" s="944"/>
      <c r="D177" s="944"/>
      <c r="E177" s="944"/>
      <c r="F177" s="945"/>
      <c r="G177" s="943"/>
      <c r="H177" s="944"/>
      <c r="I177" s="944"/>
      <c r="J177" s="944"/>
      <c r="K177" s="945"/>
    </row>
    <row r="178" spans="1:11" x14ac:dyDescent="0.25">
      <c r="A178" s="943"/>
      <c r="B178" s="944"/>
      <c r="C178" s="944"/>
      <c r="D178" s="944"/>
      <c r="E178" s="944"/>
      <c r="F178" s="945"/>
      <c r="G178" s="943"/>
      <c r="H178" s="944"/>
      <c r="I178" s="944"/>
      <c r="J178" s="944"/>
      <c r="K178" s="945"/>
    </row>
    <row r="179" spans="1:11" ht="15.75" thickBot="1" x14ac:dyDescent="0.3">
      <c r="A179" s="943"/>
      <c r="B179" s="944"/>
      <c r="C179" s="944"/>
      <c r="D179" s="944"/>
      <c r="E179" s="944"/>
      <c r="F179" s="945"/>
      <c r="G179" s="943"/>
      <c r="H179" s="944"/>
      <c r="I179" s="944"/>
      <c r="J179" s="944"/>
      <c r="K179" s="945"/>
    </row>
    <row r="180" spans="1:11" x14ac:dyDescent="0.25">
      <c r="A180" s="949" t="s">
        <v>1024</v>
      </c>
      <c r="B180" s="950"/>
      <c r="C180" s="950"/>
      <c r="D180" s="950"/>
      <c r="E180" s="950"/>
      <c r="F180" s="951"/>
      <c r="G180" s="955" t="s">
        <v>1025</v>
      </c>
      <c r="H180" s="956"/>
      <c r="I180" s="956"/>
      <c r="J180" s="956"/>
      <c r="K180" s="957"/>
    </row>
    <row r="181" spans="1:11" ht="15.75" thickBot="1" x14ac:dyDescent="0.3">
      <c r="A181" s="952"/>
      <c r="B181" s="953"/>
      <c r="C181" s="953"/>
      <c r="D181" s="953"/>
      <c r="E181" s="953"/>
      <c r="F181" s="954"/>
      <c r="G181" s="958"/>
      <c r="H181" s="959"/>
      <c r="I181" s="959"/>
      <c r="J181" s="959"/>
      <c r="K181" s="960"/>
    </row>
    <row r="182" spans="1:11" x14ac:dyDescent="0.25">
      <c r="A182" s="943"/>
      <c r="B182" s="944"/>
      <c r="C182" s="944"/>
      <c r="D182" s="944"/>
      <c r="E182" s="944"/>
      <c r="F182" s="945"/>
      <c r="G182" s="943" t="s">
        <v>644</v>
      </c>
      <c r="H182" s="944"/>
      <c r="I182" s="944"/>
      <c r="J182" s="944"/>
      <c r="K182" s="945"/>
    </row>
    <row r="183" spans="1:11" x14ac:dyDescent="0.25">
      <c r="A183" s="943"/>
      <c r="B183" s="944"/>
      <c r="C183" s="944"/>
      <c r="D183" s="944"/>
      <c r="E183" s="944"/>
      <c r="F183" s="945"/>
      <c r="G183" s="943"/>
      <c r="H183" s="944"/>
      <c r="I183" s="944"/>
      <c r="J183" s="944"/>
      <c r="K183" s="945"/>
    </row>
    <row r="184" spans="1:11" x14ac:dyDescent="0.25">
      <c r="A184" s="943"/>
      <c r="B184" s="944"/>
      <c r="C184" s="944"/>
      <c r="D184" s="944"/>
      <c r="E184" s="944"/>
      <c r="F184" s="945"/>
      <c r="G184" s="943"/>
      <c r="H184" s="944"/>
      <c r="I184" s="944"/>
      <c r="J184" s="944"/>
      <c r="K184" s="945"/>
    </row>
    <row r="185" spans="1:11" x14ac:dyDescent="0.25">
      <c r="A185" s="943"/>
      <c r="B185" s="944"/>
      <c r="C185" s="944"/>
      <c r="D185" s="944"/>
      <c r="E185" s="944"/>
      <c r="F185" s="945"/>
      <c r="G185" s="943"/>
      <c r="H185" s="944"/>
      <c r="I185" s="944"/>
      <c r="J185" s="944"/>
      <c r="K185" s="945"/>
    </row>
    <row r="186" spans="1:11" x14ac:dyDescent="0.25">
      <c r="A186" s="943"/>
      <c r="B186" s="944"/>
      <c r="C186" s="944"/>
      <c r="D186" s="944"/>
      <c r="E186" s="944"/>
      <c r="F186" s="945"/>
      <c r="G186" s="943"/>
      <c r="H186" s="944"/>
      <c r="I186" s="944"/>
      <c r="J186" s="944"/>
      <c r="K186" s="945"/>
    </row>
    <row r="187" spans="1:11" x14ac:dyDescent="0.25">
      <c r="A187" s="943"/>
      <c r="B187" s="944"/>
      <c r="C187" s="944"/>
      <c r="D187" s="944"/>
      <c r="E187" s="944"/>
      <c r="F187" s="945"/>
      <c r="G187" s="943"/>
      <c r="H187" s="944"/>
      <c r="I187" s="944"/>
      <c r="J187" s="944"/>
      <c r="K187" s="945"/>
    </row>
    <row r="188" spans="1:11" x14ac:dyDescent="0.25">
      <c r="A188" s="943"/>
      <c r="B188" s="944"/>
      <c r="C188" s="944"/>
      <c r="D188" s="944"/>
      <c r="E188" s="944"/>
      <c r="F188" s="945"/>
      <c r="G188" s="943"/>
      <c r="H188" s="944"/>
      <c r="I188" s="944"/>
      <c r="J188" s="944"/>
      <c r="K188" s="945"/>
    </row>
    <row r="189" spans="1:11" x14ac:dyDescent="0.25">
      <c r="A189" s="943"/>
      <c r="B189" s="944"/>
      <c r="C189" s="944"/>
      <c r="D189" s="944"/>
      <c r="E189" s="944"/>
      <c r="F189" s="945"/>
      <c r="G189" s="943"/>
      <c r="H189" s="944"/>
      <c r="I189" s="944"/>
      <c r="J189" s="944"/>
      <c r="K189" s="945"/>
    </row>
    <row r="190" spans="1:11" x14ac:dyDescent="0.25">
      <c r="A190" s="943"/>
      <c r="B190" s="944"/>
      <c r="C190" s="944"/>
      <c r="D190" s="944"/>
      <c r="E190" s="944"/>
      <c r="F190" s="945"/>
      <c r="G190" s="943"/>
      <c r="H190" s="944"/>
      <c r="I190" s="944"/>
      <c r="J190" s="944"/>
      <c r="K190" s="945"/>
    </row>
    <row r="191" spans="1:11" x14ac:dyDescent="0.25">
      <c r="A191" s="943"/>
      <c r="B191" s="944"/>
      <c r="C191" s="944"/>
      <c r="D191" s="944"/>
      <c r="E191" s="944"/>
      <c r="F191" s="945"/>
      <c r="G191" s="943"/>
      <c r="H191" s="944"/>
      <c r="I191" s="944"/>
      <c r="J191" s="944"/>
      <c r="K191" s="945"/>
    </row>
    <row r="192" spans="1:11" x14ac:dyDescent="0.25">
      <c r="A192" s="943"/>
      <c r="B192" s="944"/>
      <c r="C192" s="944"/>
      <c r="D192" s="944"/>
      <c r="E192" s="944"/>
      <c r="F192" s="945"/>
      <c r="G192" s="943"/>
      <c r="H192" s="944"/>
      <c r="I192" s="944"/>
      <c r="J192" s="944"/>
      <c r="K192" s="945"/>
    </row>
    <row r="193" spans="1:11" x14ac:dyDescent="0.25">
      <c r="A193" s="943"/>
      <c r="B193" s="944"/>
      <c r="C193" s="944"/>
      <c r="D193" s="944"/>
      <c r="E193" s="944"/>
      <c r="F193" s="945"/>
      <c r="G193" s="943"/>
      <c r="H193" s="944"/>
      <c r="I193" s="944"/>
      <c r="J193" s="944"/>
      <c r="K193" s="945"/>
    </row>
    <row r="194" spans="1:11" x14ac:dyDescent="0.25">
      <c r="A194" s="943"/>
      <c r="B194" s="944"/>
      <c r="C194" s="944"/>
      <c r="D194" s="944"/>
      <c r="E194" s="944"/>
      <c r="F194" s="945"/>
      <c r="G194" s="943"/>
      <c r="H194" s="944"/>
      <c r="I194" s="944"/>
      <c r="J194" s="944"/>
      <c r="K194" s="945"/>
    </row>
    <row r="195" spans="1:11" ht="15.75" thickBot="1" x14ac:dyDescent="0.3">
      <c r="A195" s="943"/>
      <c r="B195" s="944"/>
      <c r="C195" s="944"/>
      <c r="D195" s="944"/>
      <c r="E195" s="944"/>
      <c r="F195" s="945"/>
      <c r="G195" s="943"/>
      <c r="H195" s="944"/>
      <c r="I195" s="944"/>
      <c r="J195" s="944"/>
      <c r="K195" s="945"/>
    </row>
    <row r="196" spans="1:11" x14ac:dyDescent="0.25">
      <c r="A196" s="949" t="s">
        <v>1026</v>
      </c>
      <c r="B196" s="950"/>
      <c r="C196" s="950"/>
      <c r="D196" s="950"/>
      <c r="E196" s="950"/>
      <c r="F196" s="951"/>
      <c r="G196" s="955" t="s">
        <v>1027</v>
      </c>
      <c r="H196" s="956"/>
      <c r="I196" s="956"/>
      <c r="J196" s="956"/>
      <c r="K196" s="957"/>
    </row>
    <row r="197" spans="1:11" ht="15.75" thickBot="1" x14ac:dyDescent="0.3">
      <c r="A197" s="952"/>
      <c r="B197" s="953"/>
      <c r="C197" s="953"/>
      <c r="D197" s="953"/>
      <c r="E197" s="953"/>
      <c r="F197" s="954"/>
      <c r="G197" s="958"/>
      <c r="H197" s="959"/>
      <c r="I197" s="959"/>
      <c r="J197" s="959"/>
      <c r="K197" s="960"/>
    </row>
    <row r="198" spans="1:11" x14ac:dyDescent="0.25">
      <c r="A198" s="946" t="s">
        <v>719</v>
      </c>
      <c r="B198" s="947"/>
      <c r="C198" s="947"/>
      <c r="D198" s="947"/>
      <c r="E198" s="947"/>
      <c r="F198" s="948"/>
      <c r="G198" s="946" t="s">
        <v>720</v>
      </c>
      <c r="H198" s="947"/>
      <c r="I198" s="947"/>
      <c r="J198" s="947"/>
      <c r="K198" s="948"/>
    </row>
    <row r="199" spans="1:11" x14ac:dyDescent="0.25">
      <c r="A199" s="943"/>
      <c r="B199" s="944"/>
      <c r="C199" s="944"/>
      <c r="D199" s="944"/>
      <c r="E199" s="944"/>
      <c r="F199" s="945"/>
      <c r="G199" s="943"/>
      <c r="H199" s="944"/>
      <c r="I199" s="944"/>
      <c r="J199" s="944"/>
      <c r="K199" s="945"/>
    </row>
    <row r="200" spans="1:11" x14ac:dyDescent="0.25">
      <c r="A200" s="943"/>
      <c r="B200" s="944"/>
      <c r="C200" s="944"/>
      <c r="D200" s="944"/>
      <c r="E200" s="944"/>
      <c r="F200" s="945"/>
      <c r="G200" s="943"/>
      <c r="H200" s="944"/>
      <c r="I200" s="944"/>
      <c r="J200" s="944"/>
      <c r="K200" s="945"/>
    </row>
    <row r="201" spans="1:11" x14ac:dyDescent="0.25">
      <c r="A201" s="943"/>
      <c r="B201" s="944"/>
      <c r="C201" s="944"/>
      <c r="D201" s="944"/>
      <c r="E201" s="944"/>
      <c r="F201" s="945"/>
      <c r="G201" s="943"/>
      <c r="H201" s="944"/>
      <c r="I201" s="944"/>
      <c r="J201" s="944"/>
      <c r="K201" s="945"/>
    </row>
    <row r="202" spans="1:11" x14ac:dyDescent="0.25">
      <c r="A202" s="943"/>
      <c r="B202" s="944"/>
      <c r="C202" s="944"/>
      <c r="D202" s="944"/>
      <c r="E202" s="944"/>
      <c r="F202" s="945"/>
      <c r="G202" s="943"/>
      <c r="H202" s="944"/>
      <c r="I202" s="944"/>
      <c r="J202" s="944"/>
      <c r="K202" s="945"/>
    </row>
    <row r="203" spans="1:11" x14ac:dyDescent="0.25">
      <c r="A203" s="943"/>
      <c r="B203" s="944"/>
      <c r="C203" s="944"/>
      <c r="D203" s="944"/>
      <c r="E203" s="944"/>
      <c r="F203" s="945"/>
      <c r="G203" s="943"/>
      <c r="H203" s="944"/>
      <c r="I203" s="944"/>
      <c r="J203" s="944"/>
      <c r="K203" s="945"/>
    </row>
    <row r="204" spans="1:11" x14ac:dyDescent="0.25">
      <c r="A204" s="943"/>
      <c r="B204" s="944"/>
      <c r="C204" s="944"/>
      <c r="D204" s="944"/>
      <c r="E204" s="944"/>
      <c r="F204" s="945"/>
      <c r="G204" s="943"/>
      <c r="H204" s="944"/>
      <c r="I204" s="944"/>
      <c r="J204" s="944"/>
      <c r="K204" s="945"/>
    </row>
    <row r="205" spans="1:11" x14ac:dyDescent="0.25">
      <c r="A205" s="943"/>
      <c r="B205" s="944"/>
      <c r="C205" s="944"/>
      <c r="D205" s="944"/>
      <c r="E205" s="944"/>
      <c r="F205" s="945"/>
      <c r="G205" s="943"/>
      <c r="H205" s="944"/>
      <c r="I205" s="944"/>
      <c r="J205" s="944"/>
      <c r="K205" s="945"/>
    </row>
    <row r="206" spans="1:11" x14ac:dyDescent="0.25">
      <c r="A206" s="943"/>
      <c r="B206" s="944"/>
      <c r="C206" s="944"/>
      <c r="D206" s="944"/>
      <c r="E206" s="944"/>
      <c r="F206" s="945"/>
      <c r="G206" s="943"/>
      <c r="H206" s="944"/>
      <c r="I206" s="944"/>
      <c r="J206" s="944"/>
      <c r="K206" s="945"/>
    </row>
    <row r="207" spans="1:11" x14ac:dyDescent="0.25">
      <c r="A207" s="943"/>
      <c r="B207" s="944"/>
      <c r="C207" s="944"/>
      <c r="D207" s="944"/>
      <c r="E207" s="944"/>
      <c r="F207" s="945"/>
      <c r="G207" s="943"/>
      <c r="H207" s="944"/>
      <c r="I207" s="944"/>
      <c r="J207" s="944"/>
      <c r="K207" s="945"/>
    </row>
    <row r="208" spans="1:11" x14ac:dyDescent="0.25">
      <c r="A208" s="943"/>
      <c r="B208" s="944"/>
      <c r="C208" s="944"/>
      <c r="D208" s="944"/>
      <c r="E208" s="944"/>
      <c r="F208" s="945"/>
      <c r="G208" s="943"/>
      <c r="H208" s="944"/>
      <c r="I208" s="944"/>
      <c r="J208" s="944"/>
      <c r="K208" s="945"/>
    </row>
    <row r="209" spans="1:11" x14ac:dyDescent="0.25">
      <c r="A209" s="943"/>
      <c r="B209" s="944"/>
      <c r="C209" s="944"/>
      <c r="D209" s="944"/>
      <c r="E209" s="944"/>
      <c r="F209" s="945"/>
      <c r="G209" s="943"/>
      <c r="H209" s="944"/>
      <c r="I209" s="944"/>
      <c r="J209" s="944"/>
      <c r="K209" s="945"/>
    </row>
    <row r="210" spans="1:11" x14ac:dyDescent="0.25">
      <c r="A210" s="943"/>
      <c r="B210" s="944"/>
      <c r="C210" s="944"/>
      <c r="D210" s="944"/>
      <c r="E210" s="944"/>
      <c r="F210" s="945"/>
      <c r="G210" s="943"/>
      <c r="H210" s="944"/>
      <c r="I210" s="944"/>
      <c r="J210" s="944"/>
      <c r="K210" s="945"/>
    </row>
    <row r="211" spans="1:11" ht="15.75" thickBot="1" x14ac:dyDescent="0.3">
      <c r="A211" s="943"/>
      <c r="B211" s="944"/>
      <c r="C211" s="944"/>
      <c r="D211" s="944"/>
      <c r="E211" s="944"/>
      <c r="F211" s="945"/>
      <c r="G211" s="943"/>
      <c r="H211" s="944"/>
      <c r="I211" s="944"/>
      <c r="J211" s="944"/>
      <c r="K211" s="945"/>
    </row>
    <row r="212" spans="1:11" x14ac:dyDescent="0.25">
      <c r="A212" s="949" t="s">
        <v>1028</v>
      </c>
      <c r="B212" s="950"/>
      <c r="C212" s="950"/>
      <c r="D212" s="950"/>
      <c r="E212" s="950"/>
      <c r="F212" s="951"/>
      <c r="G212" s="955" t="s">
        <v>1029</v>
      </c>
      <c r="H212" s="956"/>
      <c r="I212" s="956"/>
      <c r="J212" s="956"/>
      <c r="K212" s="957"/>
    </row>
    <row r="213" spans="1:11" ht="15.75" thickBot="1" x14ac:dyDescent="0.3">
      <c r="A213" s="952"/>
      <c r="B213" s="953"/>
      <c r="C213" s="953"/>
      <c r="D213" s="953"/>
      <c r="E213" s="953"/>
      <c r="F213" s="954"/>
      <c r="G213" s="958"/>
      <c r="H213" s="959"/>
      <c r="I213" s="959"/>
      <c r="J213" s="959"/>
      <c r="K213" s="960"/>
    </row>
    <row r="214" spans="1:11" ht="15" customHeight="1" x14ac:dyDescent="0.25">
      <c r="A214" s="946" t="s">
        <v>719</v>
      </c>
      <c r="B214" s="947"/>
      <c r="C214" s="947"/>
      <c r="D214" s="947"/>
      <c r="E214" s="947"/>
      <c r="F214" s="948"/>
      <c r="G214" s="946" t="s">
        <v>720</v>
      </c>
      <c r="H214" s="947"/>
      <c r="I214" s="947"/>
      <c r="J214" s="947"/>
      <c r="K214" s="948"/>
    </row>
    <row r="215" spans="1:11" ht="15" customHeight="1" x14ac:dyDescent="0.25">
      <c r="A215" s="943"/>
      <c r="B215" s="944"/>
      <c r="C215" s="944"/>
      <c r="D215" s="944"/>
      <c r="E215" s="944"/>
      <c r="F215" s="945"/>
      <c r="G215" s="943"/>
      <c r="H215" s="944"/>
      <c r="I215" s="944"/>
      <c r="J215" s="944"/>
      <c r="K215" s="945"/>
    </row>
    <row r="216" spans="1:11" ht="15" customHeight="1" x14ac:dyDescent="0.25">
      <c r="A216" s="943"/>
      <c r="B216" s="944"/>
      <c r="C216" s="944"/>
      <c r="D216" s="944"/>
      <c r="E216" s="944"/>
      <c r="F216" s="945"/>
      <c r="G216" s="943"/>
      <c r="H216" s="944"/>
      <c r="I216" s="944"/>
      <c r="J216" s="944"/>
      <c r="K216" s="945"/>
    </row>
    <row r="217" spans="1:11" ht="15" customHeight="1" x14ac:dyDescent="0.25">
      <c r="A217" s="943"/>
      <c r="B217" s="944"/>
      <c r="C217" s="944"/>
      <c r="D217" s="944"/>
      <c r="E217" s="944"/>
      <c r="F217" s="945"/>
      <c r="G217" s="943"/>
      <c r="H217" s="944"/>
      <c r="I217" s="944"/>
      <c r="J217" s="944"/>
      <c r="K217" s="945"/>
    </row>
    <row r="218" spans="1:11" ht="15" customHeight="1" x14ac:dyDescent="0.25">
      <c r="A218" s="943"/>
      <c r="B218" s="944"/>
      <c r="C218" s="944"/>
      <c r="D218" s="944"/>
      <c r="E218" s="944"/>
      <c r="F218" s="945"/>
      <c r="G218" s="943"/>
      <c r="H218" s="944"/>
      <c r="I218" s="944"/>
      <c r="J218" s="944"/>
      <c r="K218" s="945"/>
    </row>
    <row r="219" spans="1:11" ht="15" customHeight="1" x14ac:dyDescent="0.25">
      <c r="A219" s="943"/>
      <c r="B219" s="944"/>
      <c r="C219" s="944"/>
      <c r="D219" s="944"/>
      <c r="E219" s="944"/>
      <c r="F219" s="945"/>
      <c r="G219" s="943"/>
      <c r="H219" s="944"/>
      <c r="I219" s="944"/>
      <c r="J219" s="944"/>
      <c r="K219" s="945"/>
    </row>
    <row r="220" spans="1:11" ht="15" customHeight="1" x14ac:dyDescent="0.25">
      <c r="A220" s="943"/>
      <c r="B220" s="944"/>
      <c r="C220" s="944"/>
      <c r="D220" s="944"/>
      <c r="E220" s="944"/>
      <c r="F220" s="945"/>
      <c r="G220" s="943"/>
      <c r="H220" s="944"/>
      <c r="I220" s="944"/>
      <c r="J220" s="944"/>
      <c r="K220" s="945"/>
    </row>
    <row r="221" spans="1:11" ht="15" customHeight="1" x14ac:dyDescent="0.25">
      <c r="A221" s="943"/>
      <c r="B221" s="944"/>
      <c r="C221" s="944"/>
      <c r="D221" s="944"/>
      <c r="E221" s="944"/>
      <c r="F221" s="945"/>
      <c r="G221" s="943"/>
      <c r="H221" s="944"/>
      <c r="I221" s="944"/>
      <c r="J221" s="944"/>
      <c r="K221" s="945"/>
    </row>
    <row r="222" spans="1:11" ht="15" customHeight="1" x14ac:dyDescent="0.25">
      <c r="A222" s="943"/>
      <c r="B222" s="944"/>
      <c r="C222" s="944"/>
      <c r="D222" s="944"/>
      <c r="E222" s="944"/>
      <c r="F222" s="945"/>
      <c r="G222" s="943"/>
      <c r="H222" s="944"/>
      <c r="I222" s="944"/>
      <c r="J222" s="944"/>
      <c r="K222" s="945"/>
    </row>
    <row r="223" spans="1:11" ht="15" customHeight="1" x14ac:dyDescent="0.25">
      <c r="A223" s="943"/>
      <c r="B223" s="944"/>
      <c r="C223" s="944"/>
      <c r="D223" s="944"/>
      <c r="E223" s="944"/>
      <c r="F223" s="945"/>
      <c r="G223" s="943"/>
      <c r="H223" s="944"/>
      <c r="I223" s="944"/>
      <c r="J223" s="944"/>
      <c r="K223" s="945"/>
    </row>
    <row r="224" spans="1:11" ht="15" customHeight="1" x14ac:dyDescent="0.25">
      <c r="A224" s="943"/>
      <c r="B224" s="944"/>
      <c r="C224" s="944"/>
      <c r="D224" s="944"/>
      <c r="E224" s="944"/>
      <c r="F224" s="945"/>
      <c r="G224" s="943"/>
      <c r="H224" s="944"/>
      <c r="I224" s="944"/>
      <c r="J224" s="944"/>
      <c r="K224" s="945"/>
    </row>
    <row r="225" spans="1:11" ht="15" customHeight="1" x14ac:dyDescent="0.25">
      <c r="A225" s="943"/>
      <c r="B225" s="944"/>
      <c r="C225" s="944"/>
      <c r="D225" s="944"/>
      <c r="E225" s="944"/>
      <c r="F225" s="945"/>
      <c r="G225" s="943"/>
      <c r="H225" s="944"/>
      <c r="I225" s="944"/>
      <c r="J225" s="944"/>
      <c r="K225" s="945"/>
    </row>
    <row r="226" spans="1:11" ht="15" customHeight="1" x14ac:dyDescent="0.25">
      <c r="A226" s="943"/>
      <c r="B226" s="944"/>
      <c r="C226" s="944"/>
      <c r="D226" s="944"/>
      <c r="E226" s="944"/>
      <c r="F226" s="945"/>
      <c r="G226" s="943"/>
      <c r="H226" s="944"/>
      <c r="I226" s="944"/>
      <c r="J226" s="944"/>
      <c r="K226" s="945"/>
    </row>
    <row r="227" spans="1:11" ht="15" customHeight="1" thickBot="1" x14ac:dyDescent="0.3">
      <c r="A227" s="943"/>
      <c r="B227" s="944"/>
      <c r="C227" s="944"/>
      <c r="D227" s="944"/>
      <c r="E227" s="944"/>
      <c r="F227" s="945"/>
      <c r="G227" s="943"/>
      <c r="H227" s="944"/>
      <c r="I227" s="944"/>
      <c r="J227" s="944"/>
      <c r="K227" s="945"/>
    </row>
    <row r="228" spans="1:11" ht="15" customHeight="1" x14ac:dyDescent="0.25">
      <c r="A228" s="949" t="s">
        <v>1030</v>
      </c>
      <c r="B228" s="950"/>
      <c r="C228" s="950"/>
      <c r="D228" s="950"/>
      <c r="E228" s="950"/>
      <c r="F228" s="951"/>
      <c r="G228" s="955" t="s">
        <v>851</v>
      </c>
      <c r="H228" s="956"/>
      <c r="I228" s="956"/>
      <c r="J228" s="956"/>
      <c r="K228" s="957"/>
    </row>
    <row r="229" spans="1:11" ht="15" customHeight="1" thickBot="1" x14ac:dyDescent="0.3">
      <c r="A229" s="952"/>
      <c r="B229" s="953"/>
      <c r="C229" s="953"/>
      <c r="D229" s="953"/>
      <c r="E229" s="953"/>
      <c r="F229" s="954"/>
      <c r="G229" s="958"/>
      <c r="H229" s="959"/>
      <c r="I229" s="959"/>
      <c r="J229" s="959"/>
      <c r="K229" s="960"/>
    </row>
    <row r="230" spans="1:11" ht="15" customHeight="1" x14ac:dyDescent="0.25">
      <c r="A230" s="946" t="s">
        <v>719</v>
      </c>
      <c r="B230" s="947"/>
      <c r="C230" s="947"/>
      <c r="D230" s="947"/>
      <c r="E230" s="947"/>
      <c r="F230" s="948"/>
      <c r="G230" s="946" t="s">
        <v>720</v>
      </c>
      <c r="H230" s="947"/>
      <c r="I230" s="947"/>
      <c r="J230" s="947"/>
      <c r="K230" s="948"/>
    </row>
    <row r="231" spans="1:11" ht="15" customHeight="1" x14ac:dyDescent="0.25">
      <c r="A231" s="943"/>
      <c r="B231" s="944"/>
      <c r="C231" s="944"/>
      <c r="D231" s="944"/>
      <c r="E231" s="944"/>
      <c r="F231" s="945"/>
      <c r="G231" s="943"/>
      <c r="H231" s="944"/>
      <c r="I231" s="944"/>
      <c r="J231" s="944"/>
      <c r="K231" s="945"/>
    </row>
    <row r="232" spans="1:11" ht="15" customHeight="1" x14ac:dyDescent="0.25">
      <c r="A232" s="943"/>
      <c r="B232" s="944"/>
      <c r="C232" s="944"/>
      <c r="D232" s="944"/>
      <c r="E232" s="944"/>
      <c r="F232" s="945"/>
      <c r="G232" s="943"/>
      <c r="H232" s="944"/>
      <c r="I232" s="944"/>
      <c r="J232" s="944"/>
      <c r="K232" s="945"/>
    </row>
    <row r="233" spans="1:11" ht="15" customHeight="1" x14ac:dyDescent="0.25">
      <c r="A233" s="943"/>
      <c r="B233" s="944"/>
      <c r="C233" s="944"/>
      <c r="D233" s="944"/>
      <c r="E233" s="944"/>
      <c r="F233" s="945"/>
      <c r="G233" s="943"/>
      <c r="H233" s="944"/>
      <c r="I233" s="944"/>
      <c r="J233" s="944"/>
      <c r="K233" s="945"/>
    </row>
    <row r="234" spans="1:11" ht="15" customHeight="1" x14ac:dyDescent="0.25">
      <c r="A234" s="943"/>
      <c r="B234" s="944"/>
      <c r="C234" s="944"/>
      <c r="D234" s="944"/>
      <c r="E234" s="944"/>
      <c r="F234" s="945"/>
      <c r="G234" s="943"/>
      <c r="H234" s="944"/>
      <c r="I234" s="944"/>
      <c r="J234" s="944"/>
      <c r="K234" s="945"/>
    </row>
    <row r="235" spans="1:11" ht="15" customHeight="1" x14ac:dyDescent="0.25">
      <c r="A235" s="943"/>
      <c r="B235" s="944"/>
      <c r="C235" s="944"/>
      <c r="D235" s="944"/>
      <c r="E235" s="944"/>
      <c r="F235" s="945"/>
      <c r="G235" s="943"/>
      <c r="H235" s="944"/>
      <c r="I235" s="944"/>
      <c r="J235" s="944"/>
      <c r="K235" s="945"/>
    </row>
    <row r="236" spans="1:11" ht="15" customHeight="1" x14ac:dyDescent="0.25">
      <c r="A236" s="943"/>
      <c r="B236" s="944"/>
      <c r="C236" s="944"/>
      <c r="D236" s="944"/>
      <c r="E236" s="944"/>
      <c r="F236" s="945"/>
      <c r="G236" s="943"/>
      <c r="H236" s="944"/>
      <c r="I236" s="944"/>
      <c r="J236" s="944"/>
      <c r="K236" s="945"/>
    </row>
    <row r="237" spans="1:11" ht="15" customHeight="1" x14ac:dyDescent="0.25">
      <c r="A237" s="943"/>
      <c r="B237" s="944"/>
      <c r="C237" s="944"/>
      <c r="D237" s="944"/>
      <c r="E237" s="944"/>
      <c r="F237" s="945"/>
      <c r="G237" s="943"/>
      <c r="H237" s="944"/>
      <c r="I237" s="944"/>
      <c r="J237" s="944"/>
      <c r="K237" s="945"/>
    </row>
    <row r="238" spans="1:11" ht="15" customHeight="1" x14ac:dyDescent="0.25">
      <c r="A238" s="943"/>
      <c r="B238" s="944"/>
      <c r="C238" s="944"/>
      <c r="D238" s="944"/>
      <c r="E238" s="944"/>
      <c r="F238" s="945"/>
      <c r="G238" s="943"/>
      <c r="H238" s="944"/>
      <c r="I238" s="944"/>
      <c r="J238" s="944"/>
      <c r="K238" s="945"/>
    </row>
    <row r="239" spans="1:11" ht="15" customHeight="1" x14ac:dyDescent="0.25">
      <c r="A239" s="943"/>
      <c r="B239" s="944"/>
      <c r="C239" s="944"/>
      <c r="D239" s="944"/>
      <c r="E239" s="944"/>
      <c r="F239" s="945"/>
      <c r="G239" s="943"/>
      <c r="H239" s="944"/>
      <c r="I239" s="944"/>
      <c r="J239" s="944"/>
      <c r="K239" s="945"/>
    </row>
    <row r="240" spans="1:11" ht="15" customHeight="1" x14ac:dyDescent="0.25">
      <c r="A240" s="943"/>
      <c r="B240" s="944"/>
      <c r="C240" s="944"/>
      <c r="D240" s="944"/>
      <c r="E240" s="944"/>
      <c r="F240" s="945"/>
      <c r="G240" s="943"/>
      <c r="H240" s="944"/>
      <c r="I240" s="944"/>
      <c r="J240" s="944"/>
      <c r="K240" s="945"/>
    </row>
    <row r="241" spans="1:11" ht="15" customHeight="1" x14ac:dyDescent="0.25">
      <c r="A241" s="943"/>
      <c r="B241" s="944"/>
      <c r="C241" s="944"/>
      <c r="D241" s="944"/>
      <c r="E241" s="944"/>
      <c r="F241" s="945"/>
      <c r="G241" s="943"/>
      <c r="H241" s="944"/>
      <c r="I241" s="944"/>
      <c r="J241" s="944"/>
      <c r="K241" s="945"/>
    </row>
    <row r="242" spans="1:11" ht="15" customHeight="1" x14ac:dyDescent="0.25">
      <c r="A242" s="943"/>
      <c r="B242" s="944"/>
      <c r="C242" s="944"/>
      <c r="D242" s="944"/>
      <c r="E242" s="944"/>
      <c r="F242" s="945"/>
      <c r="G242" s="943"/>
      <c r="H242" s="944"/>
      <c r="I242" s="944"/>
      <c r="J242" s="944"/>
      <c r="K242" s="945"/>
    </row>
    <row r="243" spans="1:11" ht="15" customHeight="1" thickBot="1" x14ac:dyDescent="0.3">
      <c r="A243" s="943"/>
      <c r="B243" s="944"/>
      <c r="C243" s="944"/>
      <c r="D243" s="944"/>
      <c r="E243" s="944"/>
      <c r="F243" s="945"/>
      <c r="G243" s="943"/>
      <c r="H243" s="944"/>
      <c r="I243" s="944"/>
      <c r="J243" s="944"/>
      <c r="K243" s="945"/>
    </row>
    <row r="244" spans="1:11" ht="15" customHeight="1" x14ac:dyDescent="0.25">
      <c r="A244" s="949" t="s">
        <v>890</v>
      </c>
      <c r="B244" s="950"/>
      <c r="C244" s="950"/>
      <c r="D244" s="950"/>
      <c r="E244" s="950"/>
      <c r="F244" s="951"/>
      <c r="G244" s="955" t="s">
        <v>1031</v>
      </c>
      <c r="H244" s="956"/>
      <c r="I244" s="956"/>
      <c r="J244" s="956"/>
      <c r="K244" s="957"/>
    </row>
    <row r="245" spans="1:11" ht="15" customHeight="1" thickBot="1" x14ac:dyDescent="0.3">
      <c r="A245" s="952"/>
      <c r="B245" s="953"/>
      <c r="C245" s="953"/>
      <c r="D245" s="953"/>
      <c r="E245" s="953"/>
      <c r="F245" s="954"/>
      <c r="G245" s="958"/>
      <c r="H245" s="959"/>
      <c r="I245" s="959"/>
      <c r="J245" s="959"/>
      <c r="K245" s="960"/>
    </row>
    <row r="246" spans="1:11" hidden="1" x14ac:dyDescent="0.25">
      <c r="A246" s="946" t="s">
        <v>721</v>
      </c>
      <c r="B246" s="947"/>
      <c r="C246" s="947"/>
      <c r="D246" s="947"/>
      <c r="E246" s="947"/>
      <c r="F246" s="948"/>
      <c r="G246" s="946" t="s">
        <v>722</v>
      </c>
      <c r="H246" s="947"/>
      <c r="I246" s="947"/>
      <c r="J246" s="947"/>
      <c r="K246" s="948"/>
    </row>
    <row r="247" spans="1:11" hidden="1" x14ac:dyDescent="0.25">
      <c r="A247" s="943"/>
      <c r="B247" s="944"/>
      <c r="C247" s="944"/>
      <c r="D247" s="944"/>
      <c r="E247" s="944"/>
      <c r="F247" s="945"/>
      <c r="G247" s="943"/>
      <c r="H247" s="944"/>
      <c r="I247" s="944"/>
      <c r="J247" s="944"/>
      <c r="K247" s="945"/>
    </row>
    <row r="248" spans="1:11" hidden="1" x14ac:dyDescent="0.25">
      <c r="A248" s="943"/>
      <c r="B248" s="944"/>
      <c r="C248" s="944"/>
      <c r="D248" s="944"/>
      <c r="E248" s="944"/>
      <c r="F248" s="945"/>
      <c r="G248" s="943"/>
      <c r="H248" s="944"/>
      <c r="I248" s="944"/>
      <c r="J248" s="944"/>
      <c r="K248" s="945"/>
    </row>
    <row r="249" spans="1:11" hidden="1" x14ac:dyDescent="0.25">
      <c r="A249" s="943"/>
      <c r="B249" s="944"/>
      <c r="C249" s="944"/>
      <c r="D249" s="944"/>
      <c r="E249" s="944"/>
      <c r="F249" s="945"/>
      <c r="G249" s="943"/>
      <c r="H249" s="944"/>
      <c r="I249" s="944"/>
      <c r="J249" s="944"/>
      <c r="K249" s="945"/>
    </row>
    <row r="250" spans="1:11" hidden="1" x14ac:dyDescent="0.25">
      <c r="A250" s="943"/>
      <c r="B250" s="944"/>
      <c r="C250" s="944"/>
      <c r="D250" s="944"/>
      <c r="E250" s="944"/>
      <c r="F250" s="945"/>
      <c r="G250" s="943"/>
      <c r="H250" s="944"/>
      <c r="I250" s="944"/>
      <c r="J250" s="944"/>
      <c r="K250" s="945"/>
    </row>
    <row r="251" spans="1:11" hidden="1" x14ac:dyDescent="0.25">
      <c r="A251" s="943"/>
      <c r="B251" s="944"/>
      <c r="C251" s="944"/>
      <c r="D251" s="944"/>
      <c r="E251" s="944"/>
      <c r="F251" s="945"/>
      <c r="G251" s="943"/>
      <c r="H251" s="944"/>
      <c r="I251" s="944"/>
      <c r="J251" s="944"/>
      <c r="K251" s="945"/>
    </row>
    <row r="252" spans="1:11" hidden="1" x14ac:dyDescent="0.25">
      <c r="A252" s="943"/>
      <c r="B252" s="944"/>
      <c r="C252" s="944"/>
      <c r="D252" s="944"/>
      <c r="E252" s="944"/>
      <c r="F252" s="945"/>
      <c r="G252" s="943"/>
      <c r="H252" s="944"/>
      <c r="I252" s="944"/>
      <c r="J252" s="944"/>
      <c r="K252" s="945"/>
    </row>
    <row r="253" spans="1:11" hidden="1" x14ac:dyDescent="0.25">
      <c r="A253" s="943"/>
      <c r="B253" s="944"/>
      <c r="C253" s="944"/>
      <c r="D253" s="944"/>
      <c r="E253" s="944"/>
      <c r="F253" s="945"/>
      <c r="G253" s="943"/>
      <c r="H253" s="944"/>
      <c r="I253" s="944"/>
      <c r="J253" s="944"/>
      <c r="K253" s="945"/>
    </row>
    <row r="254" spans="1:11" hidden="1" x14ac:dyDescent="0.25">
      <c r="A254" s="943"/>
      <c r="B254" s="944"/>
      <c r="C254" s="944"/>
      <c r="D254" s="944"/>
      <c r="E254" s="944"/>
      <c r="F254" s="945"/>
      <c r="G254" s="943"/>
      <c r="H254" s="944"/>
      <c r="I254" s="944"/>
      <c r="J254" s="944"/>
      <c r="K254" s="945"/>
    </row>
    <row r="255" spans="1:11" hidden="1" x14ac:dyDescent="0.25">
      <c r="A255" s="943"/>
      <c r="B255" s="944"/>
      <c r="C255" s="944"/>
      <c r="D255" s="944"/>
      <c r="E255" s="944"/>
      <c r="F255" s="945"/>
      <c r="G255" s="943"/>
      <c r="H255" s="944"/>
      <c r="I255" s="944"/>
      <c r="J255" s="944"/>
      <c r="K255" s="945"/>
    </row>
    <row r="256" spans="1:11" hidden="1" x14ac:dyDescent="0.25">
      <c r="A256" s="943"/>
      <c r="B256" s="944"/>
      <c r="C256" s="944"/>
      <c r="D256" s="944"/>
      <c r="E256" s="944"/>
      <c r="F256" s="945"/>
      <c r="G256" s="943"/>
      <c r="H256" s="944"/>
      <c r="I256" s="944"/>
      <c r="J256" s="944"/>
      <c r="K256" s="945"/>
    </row>
    <row r="257" spans="1:11" hidden="1" x14ac:dyDescent="0.25">
      <c r="A257" s="943"/>
      <c r="B257" s="944"/>
      <c r="C257" s="944"/>
      <c r="D257" s="944"/>
      <c r="E257" s="944"/>
      <c r="F257" s="945"/>
      <c r="G257" s="943"/>
      <c r="H257" s="944"/>
      <c r="I257" s="944"/>
      <c r="J257" s="944"/>
      <c r="K257" s="945"/>
    </row>
    <row r="258" spans="1:11" hidden="1" x14ac:dyDescent="0.25">
      <c r="A258" s="943"/>
      <c r="B258" s="944"/>
      <c r="C258" s="944"/>
      <c r="D258" s="944"/>
      <c r="E258" s="944"/>
      <c r="F258" s="945"/>
      <c r="G258" s="943"/>
      <c r="H258" s="944"/>
      <c r="I258" s="944"/>
      <c r="J258" s="944"/>
      <c r="K258" s="945"/>
    </row>
    <row r="259" spans="1:11" hidden="1" x14ac:dyDescent="0.25">
      <c r="A259" s="943"/>
      <c r="B259" s="944"/>
      <c r="C259" s="944"/>
      <c r="D259" s="944"/>
      <c r="E259" s="944"/>
      <c r="F259" s="945"/>
      <c r="G259" s="943"/>
      <c r="H259" s="944"/>
      <c r="I259" s="944"/>
      <c r="J259" s="944"/>
      <c r="K259" s="945"/>
    </row>
    <row r="260" spans="1:11" hidden="1" x14ac:dyDescent="0.25">
      <c r="A260" s="955" t="s">
        <v>811</v>
      </c>
      <c r="B260" s="956"/>
      <c r="C260" s="956"/>
      <c r="D260" s="956"/>
      <c r="E260" s="956"/>
      <c r="F260" s="957"/>
      <c r="G260" s="955" t="s">
        <v>812</v>
      </c>
      <c r="H260" s="956"/>
      <c r="I260" s="956"/>
      <c r="J260" s="956"/>
      <c r="K260" s="957"/>
    </row>
    <row r="261" spans="1:11" ht="15.75" hidden="1" thickBot="1" x14ac:dyDescent="0.3">
      <c r="A261" s="958"/>
      <c r="B261" s="959"/>
      <c r="C261" s="959"/>
      <c r="D261" s="959"/>
      <c r="E261" s="959"/>
      <c r="F261" s="960"/>
      <c r="G261" s="958"/>
      <c r="H261" s="959"/>
      <c r="I261" s="959"/>
      <c r="J261" s="959"/>
      <c r="K261" s="960"/>
    </row>
    <row r="262" spans="1:11" hidden="1" x14ac:dyDescent="0.25">
      <c r="A262" s="943" t="s">
        <v>643</v>
      </c>
      <c r="B262" s="944"/>
      <c r="C262" s="944"/>
      <c r="D262" s="944"/>
      <c r="E262" s="944"/>
      <c r="F262" s="945"/>
      <c r="G262" s="943" t="s">
        <v>644</v>
      </c>
      <c r="H262" s="944"/>
      <c r="I262" s="944"/>
      <c r="J262" s="944"/>
      <c r="K262" s="945"/>
    </row>
    <row r="263" spans="1:11" hidden="1" x14ac:dyDescent="0.25">
      <c r="A263" s="943"/>
      <c r="B263" s="944"/>
      <c r="C263" s="944"/>
      <c r="D263" s="944"/>
      <c r="E263" s="944"/>
      <c r="F263" s="945"/>
      <c r="G263" s="943"/>
      <c r="H263" s="944"/>
      <c r="I263" s="944"/>
      <c r="J263" s="944"/>
      <c r="K263" s="945"/>
    </row>
    <row r="264" spans="1:11" hidden="1" x14ac:dyDescent="0.25">
      <c r="A264" s="943"/>
      <c r="B264" s="944"/>
      <c r="C264" s="944"/>
      <c r="D264" s="944"/>
      <c r="E264" s="944"/>
      <c r="F264" s="945"/>
      <c r="G264" s="943"/>
      <c r="H264" s="944"/>
      <c r="I264" s="944"/>
      <c r="J264" s="944"/>
      <c r="K264" s="945"/>
    </row>
    <row r="265" spans="1:11" hidden="1" x14ac:dyDescent="0.25">
      <c r="A265" s="943"/>
      <c r="B265" s="944"/>
      <c r="C265" s="944"/>
      <c r="D265" s="944"/>
      <c r="E265" s="944"/>
      <c r="F265" s="945"/>
      <c r="G265" s="943"/>
      <c r="H265" s="944"/>
      <c r="I265" s="944"/>
      <c r="J265" s="944"/>
      <c r="K265" s="945"/>
    </row>
    <row r="266" spans="1:11" hidden="1" x14ac:dyDescent="0.25">
      <c r="A266" s="943"/>
      <c r="B266" s="944"/>
      <c r="C266" s="944"/>
      <c r="D266" s="944"/>
      <c r="E266" s="944"/>
      <c r="F266" s="945"/>
      <c r="G266" s="943"/>
      <c r="H266" s="944"/>
      <c r="I266" s="944"/>
      <c r="J266" s="944"/>
      <c r="K266" s="945"/>
    </row>
    <row r="267" spans="1:11" hidden="1" x14ac:dyDescent="0.25">
      <c r="A267" s="943"/>
      <c r="B267" s="944"/>
      <c r="C267" s="944"/>
      <c r="D267" s="944"/>
      <c r="E267" s="944"/>
      <c r="F267" s="945"/>
      <c r="G267" s="943"/>
      <c r="H267" s="944"/>
      <c r="I267" s="944"/>
      <c r="J267" s="944"/>
      <c r="K267" s="945"/>
    </row>
    <row r="268" spans="1:11" hidden="1" x14ac:dyDescent="0.25">
      <c r="A268" s="943"/>
      <c r="B268" s="944"/>
      <c r="C268" s="944"/>
      <c r="D268" s="944"/>
      <c r="E268" s="944"/>
      <c r="F268" s="945"/>
      <c r="G268" s="943"/>
      <c r="H268" s="944"/>
      <c r="I268" s="944"/>
      <c r="J268" s="944"/>
      <c r="K268" s="945"/>
    </row>
    <row r="269" spans="1:11" hidden="1" x14ac:dyDescent="0.25">
      <c r="A269" s="943"/>
      <c r="B269" s="944"/>
      <c r="C269" s="944"/>
      <c r="D269" s="944"/>
      <c r="E269" s="944"/>
      <c r="F269" s="945"/>
      <c r="G269" s="943"/>
      <c r="H269" s="944"/>
      <c r="I269" s="944"/>
      <c r="J269" s="944"/>
      <c r="K269" s="945"/>
    </row>
    <row r="270" spans="1:11" hidden="1" x14ac:dyDescent="0.25">
      <c r="A270" s="943"/>
      <c r="B270" s="944"/>
      <c r="C270" s="944"/>
      <c r="D270" s="944"/>
      <c r="E270" s="944"/>
      <c r="F270" s="945"/>
      <c r="G270" s="943"/>
      <c r="H270" s="944"/>
      <c r="I270" s="944"/>
      <c r="J270" s="944"/>
      <c r="K270" s="945"/>
    </row>
    <row r="271" spans="1:11" hidden="1" x14ac:dyDescent="0.25">
      <c r="A271" s="943"/>
      <c r="B271" s="944"/>
      <c r="C271" s="944"/>
      <c r="D271" s="944"/>
      <c r="E271" s="944"/>
      <c r="F271" s="945"/>
      <c r="G271" s="943"/>
      <c r="H271" s="944"/>
      <c r="I271" s="944"/>
      <c r="J271" s="944"/>
      <c r="K271" s="945"/>
    </row>
    <row r="272" spans="1:11" hidden="1" x14ac:dyDescent="0.25">
      <c r="A272" s="943"/>
      <c r="B272" s="944"/>
      <c r="C272" s="944"/>
      <c r="D272" s="944"/>
      <c r="E272" s="944"/>
      <c r="F272" s="945"/>
      <c r="G272" s="943"/>
      <c r="H272" s="944"/>
      <c r="I272" s="944"/>
      <c r="J272" s="944"/>
      <c r="K272" s="945"/>
    </row>
    <row r="273" spans="1:11" hidden="1" x14ac:dyDescent="0.25">
      <c r="A273" s="943"/>
      <c r="B273" s="944"/>
      <c r="C273" s="944"/>
      <c r="D273" s="944"/>
      <c r="E273" s="944"/>
      <c r="F273" s="945"/>
      <c r="G273" s="943"/>
      <c r="H273" s="944"/>
      <c r="I273" s="944"/>
      <c r="J273" s="944"/>
      <c r="K273" s="945"/>
    </row>
    <row r="274" spans="1:11" hidden="1" x14ac:dyDescent="0.25">
      <c r="A274" s="943"/>
      <c r="B274" s="944"/>
      <c r="C274" s="944"/>
      <c r="D274" s="944"/>
      <c r="E274" s="944"/>
      <c r="F274" s="945"/>
      <c r="G274" s="943"/>
      <c r="H274" s="944"/>
      <c r="I274" s="944"/>
      <c r="J274" s="944"/>
      <c r="K274" s="945"/>
    </row>
    <row r="275" spans="1:11" hidden="1" x14ac:dyDescent="0.25">
      <c r="A275" s="943"/>
      <c r="B275" s="944"/>
      <c r="C275" s="944"/>
      <c r="D275" s="944"/>
      <c r="E275" s="944"/>
      <c r="F275" s="945"/>
      <c r="G275" s="943"/>
      <c r="H275" s="944"/>
      <c r="I275" s="944"/>
      <c r="J275" s="944"/>
      <c r="K275" s="945"/>
    </row>
    <row r="276" spans="1:11" hidden="1" x14ac:dyDescent="0.25">
      <c r="A276" s="949" t="s">
        <v>813</v>
      </c>
      <c r="B276" s="950"/>
      <c r="C276" s="950"/>
      <c r="D276" s="950"/>
      <c r="E276" s="950"/>
      <c r="F276" s="951"/>
      <c r="G276" s="955" t="s">
        <v>814</v>
      </c>
      <c r="H276" s="956"/>
      <c r="I276" s="956"/>
      <c r="J276" s="956"/>
      <c r="K276" s="957"/>
    </row>
    <row r="277" spans="1:11" ht="15.75" hidden="1" thickBot="1" x14ac:dyDescent="0.3">
      <c r="A277" s="952"/>
      <c r="B277" s="953"/>
      <c r="C277" s="953"/>
      <c r="D277" s="953"/>
      <c r="E277" s="953"/>
      <c r="F277" s="954"/>
      <c r="G277" s="958"/>
      <c r="H277" s="959"/>
      <c r="I277" s="959"/>
      <c r="J277" s="959"/>
      <c r="K277" s="960"/>
    </row>
    <row r="278" spans="1:11" hidden="1" x14ac:dyDescent="0.25">
      <c r="A278" s="946" t="s">
        <v>719</v>
      </c>
      <c r="B278" s="947"/>
      <c r="C278" s="947"/>
      <c r="D278" s="947"/>
      <c r="E278" s="947"/>
      <c r="F278" s="948"/>
      <c r="G278" s="946" t="s">
        <v>720</v>
      </c>
      <c r="H278" s="947"/>
      <c r="I278" s="947"/>
      <c r="J278" s="947"/>
      <c r="K278" s="948"/>
    </row>
    <row r="279" spans="1:11" hidden="1" x14ac:dyDescent="0.25">
      <c r="A279" s="943"/>
      <c r="B279" s="944"/>
      <c r="C279" s="944"/>
      <c r="D279" s="944"/>
      <c r="E279" s="944"/>
      <c r="F279" s="945"/>
      <c r="G279" s="943"/>
      <c r="H279" s="944"/>
      <c r="I279" s="944"/>
      <c r="J279" s="944"/>
      <c r="K279" s="945"/>
    </row>
    <row r="280" spans="1:11" hidden="1" x14ac:dyDescent="0.25">
      <c r="A280" s="943"/>
      <c r="B280" s="944"/>
      <c r="C280" s="944"/>
      <c r="D280" s="944"/>
      <c r="E280" s="944"/>
      <c r="F280" s="945"/>
      <c r="G280" s="943"/>
      <c r="H280" s="944"/>
      <c r="I280" s="944"/>
      <c r="J280" s="944"/>
      <c r="K280" s="945"/>
    </row>
    <row r="281" spans="1:11" hidden="1" x14ac:dyDescent="0.25">
      <c r="A281" s="943"/>
      <c r="B281" s="944"/>
      <c r="C281" s="944"/>
      <c r="D281" s="944"/>
      <c r="E281" s="944"/>
      <c r="F281" s="945"/>
      <c r="G281" s="943"/>
      <c r="H281" s="944"/>
      <c r="I281" s="944"/>
      <c r="J281" s="944"/>
      <c r="K281" s="945"/>
    </row>
    <row r="282" spans="1:11" hidden="1" x14ac:dyDescent="0.25">
      <c r="A282" s="943"/>
      <c r="B282" s="944"/>
      <c r="C282" s="944"/>
      <c r="D282" s="944"/>
      <c r="E282" s="944"/>
      <c r="F282" s="945"/>
      <c r="G282" s="943"/>
      <c r="H282" s="944"/>
      <c r="I282" s="944"/>
      <c r="J282" s="944"/>
      <c r="K282" s="945"/>
    </row>
    <row r="283" spans="1:11" hidden="1" x14ac:dyDescent="0.25">
      <c r="A283" s="943"/>
      <c r="B283" s="944"/>
      <c r="C283" s="944"/>
      <c r="D283" s="944"/>
      <c r="E283" s="944"/>
      <c r="F283" s="945"/>
      <c r="G283" s="943"/>
      <c r="H283" s="944"/>
      <c r="I283" s="944"/>
      <c r="J283" s="944"/>
      <c r="K283" s="945"/>
    </row>
    <row r="284" spans="1:11" hidden="1" x14ac:dyDescent="0.25">
      <c r="A284" s="943"/>
      <c r="B284" s="944"/>
      <c r="C284" s="944"/>
      <c r="D284" s="944"/>
      <c r="E284" s="944"/>
      <c r="F284" s="945"/>
      <c r="G284" s="943"/>
      <c r="H284" s="944"/>
      <c r="I284" s="944"/>
      <c r="J284" s="944"/>
      <c r="K284" s="945"/>
    </row>
    <row r="285" spans="1:11" hidden="1" x14ac:dyDescent="0.25">
      <c r="A285" s="943"/>
      <c r="B285" s="944"/>
      <c r="C285" s="944"/>
      <c r="D285" s="944"/>
      <c r="E285" s="944"/>
      <c r="F285" s="945"/>
      <c r="G285" s="943"/>
      <c r="H285" s="944"/>
      <c r="I285" s="944"/>
      <c r="J285" s="944"/>
      <c r="K285" s="945"/>
    </row>
    <row r="286" spans="1:11" hidden="1" x14ac:dyDescent="0.25">
      <c r="A286" s="943"/>
      <c r="B286" s="944"/>
      <c r="C286" s="944"/>
      <c r="D286" s="944"/>
      <c r="E286" s="944"/>
      <c r="F286" s="945"/>
      <c r="G286" s="943"/>
      <c r="H286" s="944"/>
      <c r="I286" s="944"/>
      <c r="J286" s="944"/>
      <c r="K286" s="945"/>
    </row>
    <row r="287" spans="1:11" hidden="1" x14ac:dyDescent="0.25">
      <c r="A287" s="943"/>
      <c r="B287" s="944"/>
      <c r="C287" s="944"/>
      <c r="D287" s="944"/>
      <c r="E287" s="944"/>
      <c r="F287" s="945"/>
      <c r="G287" s="943"/>
      <c r="H287" s="944"/>
      <c r="I287" s="944"/>
      <c r="J287" s="944"/>
      <c r="K287" s="945"/>
    </row>
    <row r="288" spans="1:11" hidden="1" x14ac:dyDescent="0.25">
      <c r="A288" s="943"/>
      <c r="B288" s="944"/>
      <c r="C288" s="944"/>
      <c r="D288" s="944"/>
      <c r="E288" s="944"/>
      <c r="F288" s="945"/>
      <c r="G288" s="943"/>
      <c r="H288" s="944"/>
      <c r="I288" s="944"/>
      <c r="J288" s="944"/>
      <c r="K288" s="945"/>
    </row>
    <row r="289" spans="1:11" hidden="1" x14ac:dyDescent="0.25">
      <c r="A289" s="943"/>
      <c r="B289" s="944"/>
      <c r="C289" s="944"/>
      <c r="D289" s="944"/>
      <c r="E289" s="944"/>
      <c r="F289" s="945"/>
      <c r="G289" s="943"/>
      <c r="H289" s="944"/>
      <c r="I289" s="944"/>
      <c r="J289" s="944"/>
      <c r="K289" s="945"/>
    </row>
    <row r="290" spans="1:11" hidden="1" x14ac:dyDescent="0.25">
      <c r="A290" s="943"/>
      <c r="B290" s="944"/>
      <c r="C290" s="944"/>
      <c r="D290" s="944"/>
      <c r="E290" s="944"/>
      <c r="F290" s="945"/>
      <c r="G290" s="943"/>
      <c r="H290" s="944"/>
      <c r="I290" s="944"/>
      <c r="J290" s="944"/>
      <c r="K290" s="945"/>
    </row>
    <row r="291" spans="1:11" hidden="1" x14ac:dyDescent="0.25">
      <c r="A291" s="943"/>
      <c r="B291" s="944"/>
      <c r="C291" s="944"/>
      <c r="D291" s="944"/>
      <c r="E291" s="944"/>
      <c r="F291" s="945"/>
      <c r="G291" s="943"/>
      <c r="H291" s="944"/>
      <c r="I291" s="944"/>
      <c r="J291" s="944"/>
      <c r="K291" s="945"/>
    </row>
    <row r="292" spans="1:11" hidden="1" x14ac:dyDescent="0.25">
      <c r="A292" s="949" t="s">
        <v>779</v>
      </c>
      <c r="B292" s="950"/>
      <c r="C292" s="950"/>
      <c r="D292" s="950"/>
      <c r="E292" s="950"/>
      <c r="F292" s="951"/>
      <c r="G292" s="955" t="s">
        <v>790</v>
      </c>
      <c r="H292" s="956"/>
      <c r="I292" s="956"/>
      <c r="J292" s="956"/>
      <c r="K292" s="957"/>
    </row>
    <row r="293" spans="1:11" ht="15.75" hidden="1" thickBot="1" x14ac:dyDescent="0.3">
      <c r="A293" s="952"/>
      <c r="B293" s="953"/>
      <c r="C293" s="953"/>
      <c r="D293" s="953"/>
      <c r="E293" s="953"/>
      <c r="F293" s="954"/>
      <c r="G293" s="958"/>
      <c r="H293" s="959"/>
      <c r="I293" s="959"/>
      <c r="J293" s="959"/>
      <c r="K293" s="960"/>
    </row>
    <row r="294" spans="1:11" hidden="1" x14ac:dyDescent="0.25">
      <c r="A294" s="946" t="s">
        <v>721</v>
      </c>
      <c r="B294" s="947"/>
      <c r="C294" s="947"/>
      <c r="D294" s="947"/>
      <c r="E294" s="947"/>
      <c r="F294" s="948"/>
      <c r="G294" s="946" t="s">
        <v>722</v>
      </c>
      <c r="H294" s="947"/>
      <c r="I294" s="947"/>
      <c r="J294" s="947"/>
      <c r="K294" s="948"/>
    </row>
    <row r="295" spans="1:11" hidden="1" x14ac:dyDescent="0.25">
      <c r="A295" s="943"/>
      <c r="B295" s="944"/>
      <c r="C295" s="944"/>
      <c r="D295" s="944"/>
      <c r="E295" s="944"/>
      <c r="F295" s="945"/>
      <c r="G295" s="943"/>
      <c r="H295" s="944"/>
      <c r="I295" s="944"/>
      <c r="J295" s="944"/>
      <c r="K295" s="945"/>
    </row>
    <row r="296" spans="1:11" hidden="1" x14ac:dyDescent="0.25">
      <c r="A296" s="943"/>
      <c r="B296" s="944"/>
      <c r="C296" s="944"/>
      <c r="D296" s="944"/>
      <c r="E296" s="944"/>
      <c r="F296" s="945"/>
      <c r="G296" s="943"/>
      <c r="H296" s="944"/>
      <c r="I296" s="944"/>
      <c r="J296" s="944"/>
      <c r="K296" s="945"/>
    </row>
    <row r="297" spans="1:11" hidden="1" x14ac:dyDescent="0.25">
      <c r="A297" s="943"/>
      <c r="B297" s="944"/>
      <c r="C297" s="944"/>
      <c r="D297" s="944"/>
      <c r="E297" s="944"/>
      <c r="F297" s="945"/>
      <c r="G297" s="943"/>
      <c r="H297" s="944"/>
      <c r="I297" s="944"/>
      <c r="J297" s="944"/>
      <c r="K297" s="945"/>
    </row>
    <row r="298" spans="1:11" hidden="1" x14ac:dyDescent="0.25">
      <c r="A298" s="943"/>
      <c r="B298" s="944"/>
      <c r="C298" s="944"/>
      <c r="D298" s="944"/>
      <c r="E298" s="944"/>
      <c r="F298" s="945"/>
      <c r="G298" s="943"/>
      <c r="H298" s="944"/>
      <c r="I298" s="944"/>
      <c r="J298" s="944"/>
      <c r="K298" s="945"/>
    </row>
    <row r="299" spans="1:11" hidden="1" x14ac:dyDescent="0.25">
      <c r="A299" s="943"/>
      <c r="B299" s="944"/>
      <c r="C299" s="944"/>
      <c r="D299" s="944"/>
      <c r="E299" s="944"/>
      <c r="F299" s="945"/>
      <c r="G299" s="943"/>
      <c r="H299" s="944"/>
      <c r="I299" s="944"/>
      <c r="J299" s="944"/>
      <c r="K299" s="945"/>
    </row>
    <row r="300" spans="1:11" hidden="1" x14ac:dyDescent="0.25">
      <c r="A300" s="943"/>
      <c r="B300" s="944"/>
      <c r="C300" s="944"/>
      <c r="D300" s="944"/>
      <c r="E300" s="944"/>
      <c r="F300" s="945"/>
      <c r="G300" s="943"/>
      <c r="H300" s="944"/>
      <c r="I300" s="944"/>
      <c r="J300" s="944"/>
      <c r="K300" s="945"/>
    </row>
    <row r="301" spans="1:11" hidden="1" x14ac:dyDescent="0.25">
      <c r="A301" s="943"/>
      <c r="B301" s="944"/>
      <c r="C301" s="944"/>
      <c r="D301" s="944"/>
      <c r="E301" s="944"/>
      <c r="F301" s="945"/>
      <c r="G301" s="943"/>
      <c r="H301" s="944"/>
      <c r="I301" s="944"/>
      <c r="J301" s="944"/>
      <c r="K301" s="945"/>
    </row>
    <row r="302" spans="1:11" hidden="1" x14ac:dyDescent="0.25">
      <c r="A302" s="943"/>
      <c r="B302" s="944"/>
      <c r="C302" s="944"/>
      <c r="D302" s="944"/>
      <c r="E302" s="944"/>
      <c r="F302" s="945"/>
      <c r="G302" s="943"/>
      <c r="H302" s="944"/>
      <c r="I302" s="944"/>
      <c r="J302" s="944"/>
      <c r="K302" s="945"/>
    </row>
    <row r="303" spans="1:11" hidden="1" x14ac:dyDescent="0.25">
      <c r="A303" s="943"/>
      <c r="B303" s="944"/>
      <c r="C303" s="944"/>
      <c r="D303" s="944"/>
      <c r="E303" s="944"/>
      <c r="F303" s="945"/>
      <c r="G303" s="943"/>
      <c r="H303" s="944"/>
      <c r="I303" s="944"/>
      <c r="J303" s="944"/>
      <c r="K303" s="945"/>
    </row>
    <row r="304" spans="1:11" hidden="1" x14ac:dyDescent="0.25">
      <c r="A304" s="943"/>
      <c r="B304" s="944"/>
      <c r="C304" s="944"/>
      <c r="D304" s="944"/>
      <c r="E304" s="944"/>
      <c r="F304" s="945"/>
      <c r="G304" s="943"/>
      <c r="H304" s="944"/>
      <c r="I304" s="944"/>
      <c r="J304" s="944"/>
      <c r="K304" s="945"/>
    </row>
    <row r="305" spans="1:11" hidden="1" x14ac:dyDescent="0.25">
      <c r="A305" s="943"/>
      <c r="B305" s="944"/>
      <c r="C305" s="944"/>
      <c r="D305" s="944"/>
      <c r="E305" s="944"/>
      <c r="F305" s="945"/>
      <c r="G305" s="943"/>
      <c r="H305" s="944"/>
      <c r="I305" s="944"/>
      <c r="J305" s="944"/>
      <c r="K305" s="945"/>
    </row>
    <row r="306" spans="1:11" hidden="1" x14ac:dyDescent="0.25">
      <c r="A306" s="943"/>
      <c r="B306" s="944"/>
      <c r="C306" s="944"/>
      <c r="D306" s="944"/>
      <c r="E306" s="944"/>
      <c r="F306" s="945"/>
      <c r="G306" s="943"/>
      <c r="H306" s="944"/>
      <c r="I306" s="944"/>
      <c r="J306" s="944"/>
      <c r="K306" s="945"/>
    </row>
    <row r="307" spans="1:11" hidden="1" x14ac:dyDescent="0.25">
      <c r="A307" s="943"/>
      <c r="B307" s="944"/>
      <c r="C307" s="944"/>
      <c r="D307" s="944"/>
      <c r="E307" s="944"/>
      <c r="F307" s="945"/>
      <c r="G307" s="943"/>
      <c r="H307" s="944"/>
      <c r="I307" s="944"/>
      <c r="J307" s="944"/>
      <c r="K307" s="945"/>
    </row>
    <row r="308" spans="1:11" hidden="1" x14ac:dyDescent="0.25">
      <c r="A308" s="955" t="s">
        <v>806</v>
      </c>
      <c r="B308" s="956"/>
      <c r="C308" s="956"/>
      <c r="D308" s="956"/>
      <c r="E308" s="956"/>
      <c r="F308" s="957"/>
      <c r="G308" s="955" t="s">
        <v>807</v>
      </c>
      <c r="H308" s="956"/>
      <c r="I308" s="956"/>
      <c r="J308" s="956"/>
      <c r="K308" s="957"/>
    </row>
    <row r="309" spans="1:11" ht="15.75" hidden="1" thickBot="1" x14ac:dyDescent="0.3">
      <c r="A309" s="958"/>
      <c r="B309" s="959"/>
      <c r="C309" s="959"/>
      <c r="D309" s="959"/>
      <c r="E309" s="959"/>
      <c r="F309" s="960"/>
      <c r="G309" s="958"/>
      <c r="H309" s="959"/>
      <c r="I309" s="959"/>
      <c r="J309" s="959"/>
      <c r="K309" s="960"/>
    </row>
    <row r="310" spans="1:11" x14ac:dyDescent="0.25">
      <c r="A310" s="943"/>
      <c r="B310" s="944"/>
      <c r="C310" s="944"/>
      <c r="D310" s="944"/>
      <c r="E310" s="944"/>
      <c r="F310" s="945"/>
      <c r="G310" s="943" t="s">
        <v>644</v>
      </c>
      <c r="H310" s="944"/>
      <c r="I310" s="944"/>
      <c r="J310" s="944"/>
      <c r="K310" s="945"/>
    </row>
    <row r="311" spans="1:11" x14ac:dyDescent="0.25">
      <c r="A311" s="943"/>
      <c r="B311" s="944"/>
      <c r="C311" s="944"/>
      <c r="D311" s="944"/>
      <c r="E311" s="944"/>
      <c r="F311" s="945"/>
      <c r="G311" s="943"/>
      <c r="H311" s="944"/>
      <c r="I311" s="944"/>
      <c r="J311" s="944"/>
      <c r="K311" s="945"/>
    </row>
    <row r="312" spans="1:11" x14ac:dyDescent="0.25">
      <c r="A312" s="943"/>
      <c r="B312" s="944"/>
      <c r="C312" s="944"/>
      <c r="D312" s="944"/>
      <c r="E312" s="944"/>
      <c r="F312" s="945"/>
      <c r="G312" s="943"/>
      <c r="H312" s="944"/>
      <c r="I312" s="944"/>
      <c r="J312" s="944"/>
      <c r="K312" s="945"/>
    </row>
    <row r="313" spans="1:11" x14ac:dyDescent="0.25">
      <c r="A313" s="943"/>
      <c r="B313" s="944"/>
      <c r="C313" s="944"/>
      <c r="D313" s="944"/>
      <c r="E313" s="944"/>
      <c r="F313" s="945"/>
      <c r="G313" s="943"/>
      <c r="H313" s="944"/>
      <c r="I313" s="944"/>
      <c r="J313" s="944"/>
      <c r="K313" s="945"/>
    </row>
    <row r="314" spans="1:11" x14ac:dyDescent="0.25">
      <c r="A314" s="943"/>
      <c r="B314" s="944"/>
      <c r="C314" s="944"/>
      <c r="D314" s="944"/>
      <c r="E314" s="944"/>
      <c r="F314" s="945"/>
      <c r="G314" s="943"/>
      <c r="H314" s="944"/>
      <c r="I314" s="944"/>
      <c r="J314" s="944"/>
      <c r="K314" s="945"/>
    </row>
    <row r="315" spans="1:11" x14ac:dyDescent="0.25">
      <c r="A315" s="943"/>
      <c r="B315" s="944"/>
      <c r="C315" s="944"/>
      <c r="D315" s="944"/>
      <c r="E315" s="944"/>
      <c r="F315" s="945"/>
      <c r="G315" s="943"/>
      <c r="H315" s="944"/>
      <c r="I315" s="944"/>
      <c r="J315" s="944"/>
      <c r="K315" s="945"/>
    </row>
    <row r="316" spans="1:11" x14ac:dyDescent="0.25">
      <c r="A316" s="943"/>
      <c r="B316" s="944"/>
      <c r="C316" s="944"/>
      <c r="D316" s="944"/>
      <c r="E316" s="944"/>
      <c r="F316" s="945"/>
      <c r="G316" s="943"/>
      <c r="H316" s="944"/>
      <c r="I316" s="944"/>
      <c r="J316" s="944"/>
      <c r="K316" s="945"/>
    </row>
    <row r="317" spans="1:11" x14ac:dyDescent="0.25">
      <c r="A317" s="943"/>
      <c r="B317" s="944"/>
      <c r="C317" s="944"/>
      <c r="D317" s="944"/>
      <c r="E317" s="944"/>
      <c r="F317" s="945"/>
      <c r="G317" s="943"/>
      <c r="H317" s="944"/>
      <c r="I317" s="944"/>
      <c r="J317" s="944"/>
      <c r="K317" s="945"/>
    </row>
    <row r="318" spans="1:11" x14ac:dyDescent="0.25">
      <c r="A318" s="943"/>
      <c r="B318" s="944"/>
      <c r="C318" s="944"/>
      <c r="D318" s="944"/>
      <c r="E318" s="944"/>
      <c r="F318" s="945"/>
      <c r="G318" s="943"/>
      <c r="H318" s="944"/>
      <c r="I318" s="944"/>
      <c r="J318" s="944"/>
      <c r="K318" s="945"/>
    </row>
    <row r="319" spans="1:11" x14ac:dyDescent="0.25">
      <c r="A319" s="943"/>
      <c r="B319" s="944"/>
      <c r="C319" s="944"/>
      <c r="D319" s="944"/>
      <c r="E319" s="944"/>
      <c r="F319" s="945"/>
      <c r="G319" s="943"/>
      <c r="H319" s="944"/>
      <c r="I319" s="944"/>
      <c r="J319" s="944"/>
      <c r="K319" s="945"/>
    </row>
    <row r="320" spans="1:11" x14ac:dyDescent="0.25">
      <c r="A320" s="943"/>
      <c r="B320" s="944"/>
      <c r="C320" s="944"/>
      <c r="D320" s="944"/>
      <c r="E320" s="944"/>
      <c r="F320" s="945"/>
      <c r="G320" s="943"/>
      <c r="H320" s="944"/>
      <c r="I320" s="944"/>
      <c r="J320" s="944"/>
      <c r="K320" s="945"/>
    </row>
    <row r="321" spans="1:11" x14ac:dyDescent="0.25">
      <c r="A321" s="943"/>
      <c r="B321" s="944"/>
      <c r="C321" s="944"/>
      <c r="D321" s="944"/>
      <c r="E321" s="944"/>
      <c r="F321" s="945"/>
      <c r="G321" s="943"/>
      <c r="H321" s="944"/>
      <c r="I321" s="944"/>
      <c r="J321" s="944"/>
      <c r="K321" s="945"/>
    </row>
    <row r="322" spans="1:11" x14ac:dyDescent="0.25">
      <c r="A322" s="943"/>
      <c r="B322" s="944"/>
      <c r="C322" s="944"/>
      <c r="D322" s="944"/>
      <c r="E322" s="944"/>
      <c r="F322" s="945"/>
      <c r="G322" s="943"/>
      <c r="H322" s="944"/>
      <c r="I322" s="944"/>
      <c r="J322" s="944"/>
      <c r="K322" s="945"/>
    </row>
    <row r="323" spans="1:11" ht="15.75" thickBot="1" x14ac:dyDescent="0.3">
      <c r="A323" s="943"/>
      <c r="B323" s="944"/>
      <c r="C323" s="944"/>
      <c r="D323" s="944"/>
      <c r="E323" s="944"/>
      <c r="F323" s="945"/>
      <c r="G323" s="943"/>
      <c r="H323" s="944"/>
      <c r="I323" s="944"/>
      <c r="J323" s="944"/>
      <c r="K323" s="945"/>
    </row>
    <row r="324" spans="1:11" x14ac:dyDescent="0.25">
      <c r="A324" s="949" t="s">
        <v>852</v>
      </c>
      <c r="B324" s="950"/>
      <c r="C324" s="950"/>
      <c r="D324" s="950"/>
      <c r="E324" s="950"/>
      <c r="F324" s="951"/>
      <c r="G324" s="955" t="s">
        <v>852</v>
      </c>
      <c r="H324" s="956"/>
      <c r="I324" s="956"/>
      <c r="J324" s="956"/>
      <c r="K324" s="957"/>
    </row>
    <row r="325" spans="1:11" ht="15.75" thickBot="1" x14ac:dyDescent="0.3">
      <c r="A325" s="952"/>
      <c r="B325" s="953"/>
      <c r="C325" s="953"/>
      <c r="D325" s="953"/>
      <c r="E325" s="953"/>
      <c r="F325" s="954"/>
      <c r="G325" s="958"/>
      <c r="H325" s="959"/>
      <c r="I325" s="959"/>
      <c r="J325" s="959"/>
      <c r="K325" s="960"/>
    </row>
    <row r="326" spans="1:11" ht="15.75" hidden="1" thickBot="1" x14ac:dyDescent="0.3">
      <c r="A326" s="946" t="s">
        <v>719</v>
      </c>
      <c r="B326" s="947"/>
      <c r="C326" s="947"/>
      <c r="D326" s="947"/>
      <c r="E326" s="947"/>
      <c r="F326" s="948"/>
      <c r="G326" s="946"/>
      <c r="H326" s="947"/>
      <c r="I326" s="947"/>
      <c r="J326" s="947"/>
      <c r="K326" s="948"/>
    </row>
    <row r="327" spans="1:11" ht="15.75" hidden="1" thickBot="1" x14ac:dyDescent="0.3">
      <c r="A327" s="943"/>
      <c r="B327" s="944"/>
      <c r="C327" s="944"/>
      <c r="D327" s="944"/>
      <c r="E327" s="944"/>
      <c r="F327" s="945"/>
      <c r="G327" s="943"/>
      <c r="H327" s="944"/>
      <c r="I327" s="944"/>
      <c r="J327" s="944"/>
      <c r="K327" s="945"/>
    </row>
    <row r="328" spans="1:11" ht="15.75" hidden="1" thickBot="1" x14ac:dyDescent="0.3">
      <c r="A328" s="943"/>
      <c r="B328" s="944"/>
      <c r="C328" s="944"/>
      <c r="D328" s="944"/>
      <c r="E328" s="944"/>
      <c r="F328" s="945"/>
      <c r="G328" s="943"/>
      <c r="H328" s="944"/>
      <c r="I328" s="944"/>
      <c r="J328" s="944"/>
      <c r="K328" s="945"/>
    </row>
    <row r="329" spans="1:11" ht="15.75" hidden="1" thickBot="1" x14ac:dyDescent="0.3">
      <c r="A329" s="943"/>
      <c r="B329" s="944"/>
      <c r="C329" s="944"/>
      <c r="D329" s="944"/>
      <c r="E329" s="944"/>
      <c r="F329" s="945"/>
      <c r="G329" s="943"/>
      <c r="H329" s="944"/>
      <c r="I329" s="944"/>
      <c r="J329" s="944"/>
      <c r="K329" s="945"/>
    </row>
    <row r="330" spans="1:11" ht="15.75" hidden="1" thickBot="1" x14ac:dyDescent="0.3">
      <c r="A330" s="943"/>
      <c r="B330" s="944"/>
      <c r="C330" s="944"/>
      <c r="D330" s="944"/>
      <c r="E330" s="944"/>
      <c r="F330" s="945"/>
      <c r="G330" s="943"/>
      <c r="H330" s="944"/>
      <c r="I330" s="944"/>
      <c r="J330" s="944"/>
      <c r="K330" s="945"/>
    </row>
    <row r="331" spans="1:11" ht="15.75" hidden="1" thickBot="1" x14ac:dyDescent="0.3">
      <c r="A331" s="943"/>
      <c r="B331" s="944"/>
      <c r="C331" s="944"/>
      <c r="D331" s="944"/>
      <c r="E331" s="944"/>
      <c r="F331" s="945"/>
      <c r="G331" s="943"/>
      <c r="H331" s="944"/>
      <c r="I331" s="944"/>
      <c r="J331" s="944"/>
      <c r="K331" s="945"/>
    </row>
    <row r="332" spans="1:11" ht="15.75" hidden="1" thickBot="1" x14ac:dyDescent="0.3">
      <c r="A332" s="943"/>
      <c r="B332" s="944"/>
      <c r="C332" s="944"/>
      <c r="D332" s="944"/>
      <c r="E332" s="944"/>
      <c r="F332" s="945"/>
      <c r="G332" s="943"/>
      <c r="H332" s="944"/>
      <c r="I332" s="944"/>
      <c r="J332" s="944"/>
      <c r="K332" s="945"/>
    </row>
    <row r="333" spans="1:11" ht="15.75" hidden="1" thickBot="1" x14ac:dyDescent="0.3">
      <c r="A333" s="943"/>
      <c r="B333" s="944"/>
      <c r="C333" s="944"/>
      <c r="D333" s="944"/>
      <c r="E333" s="944"/>
      <c r="F333" s="945"/>
      <c r="G333" s="943"/>
      <c r="H333" s="944"/>
      <c r="I333" s="944"/>
      <c r="J333" s="944"/>
      <c r="K333" s="945"/>
    </row>
    <row r="334" spans="1:11" ht="15.75" hidden="1" thickBot="1" x14ac:dyDescent="0.3">
      <c r="A334" s="943"/>
      <c r="B334" s="944"/>
      <c r="C334" s="944"/>
      <c r="D334" s="944"/>
      <c r="E334" s="944"/>
      <c r="F334" s="945"/>
      <c r="G334" s="943"/>
      <c r="H334" s="944"/>
      <c r="I334" s="944"/>
      <c r="J334" s="944"/>
      <c r="K334" s="945"/>
    </row>
    <row r="335" spans="1:11" ht="15.75" hidden="1" thickBot="1" x14ac:dyDescent="0.3">
      <c r="A335" s="943"/>
      <c r="B335" s="944"/>
      <c r="C335" s="944"/>
      <c r="D335" s="944"/>
      <c r="E335" s="944"/>
      <c r="F335" s="945"/>
      <c r="G335" s="943"/>
      <c r="H335" s="944"/>
      <c r="I335" s="944"/>
      <c r="J335" s="944"/>
      <c r="K335" s="945"/>
    </row>
    <row r="336" spans="1:11" ht="15.75" hidden="1" thickBot="1" x14ac:dyDescent="0.3">
      <c r="A336" s="943"/>
      <c r="B336" s="944"/>
      <c r="C336" s="944"/>
      <c r="D336" s="944"/>
      <c r="E336" s="944"/>
      <c r="F336" s="945"/>
      <c r="G336" s="943"/>
      <c r="H336" s="944"/>
      <c r="I336" s="944"/>
      <c r="J336" s="944"/>
      <c r="K336" s="945"/>
    </row>
    <row r="337" spans="1:11" ht="15.75" hidden="1" thickBot="1" x14ac:dyDescent="0.3">
      <c r="A337" s="943"/>
      <c r="B337" s="944"/>
      <c r="C337" s="944"/>
      <c r="D337" s="944"/>
      <c r="E337" s="944"/>
      <c r="F337" s="945"/>
      <c r="G337" s="943"/>
      <c r="H337" s="944"/>
      <c r="I337" s="944"/>
      <c r="J337" s="944"/>
      <c r="K337" s="945"/>
    </row>
    <row r="338" spans="1:11" ht="15.75" hidden="1" thickBot="1" x14ac:dyDescent="0.3">
      <c r="A338" s="943"/>
      <c r="B338" s="944"/>
      <c r="C338" s="944"/>
      <c r="D338" s="944"/>
      <c r="E338" s="944"/>
      <c r="F338" s="945"/>
      <c r="G338" s="943"/>
      <c r="H338" s="944"/>
      <c r="I338" s="944"/>
      <c r="J338" s="944"/>
      <c r="K338" s="945"/>
    </row>
    <row r="339" spans="1:11" ht="15.75" hidden="1" thickBot="1" x14ac:dyDescent="0.3">
      <c r="A339" s="943"/>
      <c r="B339" s="944"/>
      <c r="C339" s="944"/>
      <c r="D339" s="944"/>
      <c r="E339" s="944"/>
      <c r="F339" s="945"/>
      <c r="G339" s="943"/>
      <c r="H339" s="944"/>
      <c r="I339" s="944"/>
      <c r="J339" s="944"/>
      <c r="K339" s="945"/>
    </row>
    <row r="340" spans="1:11" ht="15.75" hidden="1" thickBot="1" x14ac:dyDescent="0.3">
      <c r="A340" s="949" t="s">
        <v>733</v>
      </c>
      <c r="B340" s="950"/>
      <c r="C340" s="950"/>
      <c r="D340" s="950"/>
      <c r="E340" s="950"/>
      <c r="F340" s="951"/>
      <c r="G340" s="955" t="s">
        <v>733</v>
      </c>
      <c r="H340" s="956"/>
      <c r="I340" s="956"/>
      <c r="J340" s="956"/>
      <c r="K340" s="957"/>
    </row>
    <row r="341" spans="1:11" ht="15.75" hidden="1" thickBot="1" x14ac:dyDescent="0.3">
      <c r="A341" s="952"/>
      <c r="B341" s="953"/>
      <c r="C341" s="953"/>
      <c r="D341" s="953"/>
      <c r="E341" s="953"/>
      <c r="F341" s="954"/>
      <c r="G341" s="958"/>
      <c r="H341" s="959"/>
      <c r="I341" s="959"/>
      <c r="J341" s="959"/>
      <c r="K341" s="960"/>
    </row>
    <row r="342" spans="1:11" x14ac:dyDescent="0.25">
      <c r="A342" s="946"/>
      <c r="B342" s="947"/>
      <c r="C342" s="947"/>
      <c r="D342" s="947"/>
      <c r="E342" s="947"/>
      <c r="F342" s="948"/>
      <c r="G342" s="946"/>
      <c r="H342" s="947"/>
      <c r="I342" s="947"/>
      <c r="J342" s="947"/>
      <c r="K342" s="948"/>
    </row>
    <row r="343" spans="1:11" x14ac:dyDescent="0.25">
      <c r="A343" s="943"/>
      <c r="B343" s="944"/>
      <c r="C343" s="944"/>
      <c r="D343" s="944"/>
      <c r="E343" s="944"/>
      <c r="F343" s="945"/>
      <c r="G343" s="943"/>
      <c r="H343" s="944"/>
      <c r="I343" s="944"/>
      <c r="J343" s="944"/>
      <c r="K343" s="945"/>
    </row>
    <row r="344" spans="1:11" x14ac:dyDescent="0.25">
      <c r="A344" s="943"/>
      <c r="B344" s="944"/>
      <c r="C344" s="944"/>
      <c r="D344" s="944"/>
      <c r="E344" s="944"/>
      <c r="F344" s="945"/>
      <c r="G344" s="943"/>
      <c r="H344" s="944"/>
      <c r="I344" s="944"/>
      <c r="J344" s="944"/>
      <c r="K344" s="945"/>
    </row>
    <row r="345" spans="1:11" x14ac:dyDescent="0.25">
      <c r="A345" s="943"/>
      <c r="B345" s="944"/>
      <c r="C345" s="944"/>
      <c r="D345" s="944"/>
      <c r="E345" s="944"/>
      <c r="F345" s="945"/>
      <c r="G345" s="943"/>
      <c r="H345" s="944"/>
      <c r="I345" s="944"/>
      <c r="J345" s="944"/>
      <c r="K345" s="945"/>
    </row>
    <row r="346" spans="1:11" x14ac:dyDescent="0.25">
      <c r="A346" s="943"/>
      <c r="B346" s="944"/>
      <c r="C346" s="944"/>
      <c r="D346" s="944"/>
      <c r="E346" s="944"/>
      <c r="F346" s="945"/>
      <c r="G346" s="943"/>
      <c r="H346" s="944"/>
      <c r="I346" s="944"/>
      <c r="J346" s="944"/>
      <c r="K346" s="945"/>
    </row>
    <row r="347" spans="1:11" x14ac:dyDescent="0.25">
      <c r="A347" s="943"/>
      <c r="B347" s="944"/>
      <c r="C347" s="944"/>
      <c r="D347" s="944"/>
      <c r="E347" s="944"/>
      <c r="F347" s="945"/>
      <c r="G347" s="943"/>
      <c r="H347" s="944"/>
      <c r="I347" s="944"/>
      <c r="J347" s="944"/>
      <c r="K347" s="945"/>
    </row>
    <row r="348" spans="1:11" x14ac:dyDescent="0.25">
      <c r="A348" s="943"/>
      <c r="B348" s="944"/>
      <c r="C348" s="944"/>
      <c r="D348" s="944"/>
      <c r="E348" s="944"/>
      <c r="F348" s="945"/>
      <c r="G348" s="943"/>
      <c r="H348" s="944"/>
      <c r="I348" s="944"/>
      <c r="J348" s="944"/>
      <c r="K348" s="945"/>
    </row>
    <row r="349" spans="1:11" x14ac:dyDescent="0.25">
      <c r="A349" s="943"/>
      <c r="B349" s="944"/>
      <c r="C349" s="944"/>
      <c r="D349" s="944"/>
      <c r="E349" s="944"/>
      <c r="F349" s="945"/>
      <c r="G349" s="943"/>
      <c r="H349" s="944"/>
      <c r="I349" s="944"/>
      <c r="J349" s="944"/>
      <c r="K349" s="945"/>
    </row>
    <row r="350" spans="1:11" x14ac:dyDescent="0.25">
      <c r="A350" s="943"/>
      <c r="B350" s="944"/>
      <c r="C350" s="944"/>
      <c r="D350" s="944"/>
      <c r="E350" s="944"/>
      <c r="F350" s="945"/>
      <c r="G350" s="943"/>
      <c r="H350" s="944"/>
      <c r="I350" s="944"/>
      <c r="J350" s="944"/>
      <c r="K350" s="945"/>
    </row>
    <row r="351" spans="1:11" x14ac:dyDescent="0.25">
      <c r="A351" s="943"/>
      <c r="B351" s="944"/>
      <c r="C351" s="944"/>
      <c r="D351" s="944"/>
      <c r="E351" s="944"/>
      <c r="F351" s="945"/>
      <c r="G351" s="943"/>
      <c r="H351" s="944"/>
      <c r="I351" s="944"/>
      <c r="J351" s="944"/>
      <c r="K351" s="945"/>
    </row>
    <row r="352" spans="1:11" x14ac:dyDescent="0.25">
      <c r="A352" s="943"/>
      <c r="B352" s="944"/>
      <c r="C352" s="944"/>
      <c r="D352" s="944"/>
      <c r="E352" s="944"/>
      <c r="F352" s="945"/>
      <c r="G352" s="943"/>
      <c r="H352" s="944"/>
      <c r="I352" s="944"/>
      <c r="J352" s="944"/>
      <c r="K352" s="945"/>
    </row>
    <row r="353" spans="1:11" x14ac:dyDescent="0.25">
      <c r="A353" s="943"/>
      <c r="B353" s="944"/>
      <c r="C353" s="944"/>
      <c r="D353" s="944"/>
      <c r="E353" s="944"/>
      <c r="F353" s="945"/>
      <c r="G353" s="943"/>
      <c r="H353" s="944"/>
      <c r="I353" s="944"/>
      <c r="J353" s="944"/>
      <c r="K353" s="945"/>
    </row>
    <row r="354" spans="1:11" x14ac:dyDescent="0.25">
      <c r="A354" s="943"/>
      <c r="B354" s="944"/>
      <c r="C354" s="944"/>
      <c r="D354" s="944"/>
      <c r="E354" s="944"/>
      <c r="F354" s="945"/>
      <c r="G354" s="943"/>
      <c r="H354" s="944"/>
      <c r="I354" s="944"/>
      <c r="J354" s="944"/>
      <c r="K354" s="945"/>
    </row>
    <row r="355" spans="1:11" ht="15.75" thickBot="1" x14ac:dyDescent="0.3">
      <c r="A355" s="943"/>
      <c r="B355" s="944"/>
      <c r="C355" s="944"/>
      <c r="D355" s="944"/>
      <c r="E355" s="944"/>
      <c r="F355" s="945"/>
      <c r="G355" s="943"/>
      <c r="H355" s="944"/>
      <c r="I355" s="944"/>
      <c r="J355" s="944"/>
      <c r="K355" s="945"/>
    </row>
    <row r="356" spans="1:11" x14ac:dyDescent="0.25">
      <c r="A356" s="949" t="s">
        <v>1032</v>
      </c>
      <c r="B356" s="950"/>
      <c r="C356" s="950"/>
      <c r="D356" s="950"/>
      <c r="E356" s="950"/>
      <c r="F356" s="951"/>
      <c r="G356" s="955" t="s">
        <v>1033</v>
      </c>
      <c r="H356" s="956"/>
      <c r="I356" s="956"/>
      <c r="J356" s="956"/>
      <c r="K356" s="957"/>
    </row>
    <row r="357" spans="1:11" ht="15.75" thickBot="1" x14ac:dyDescent="0.3">
      <c r="A357" s="952"/>
      <c r="B357" s="953"/>
      <c r="C357" s="953"/>
      <c r="D357" s="953"/>
      <c r="E357" s="953"/>
      <c r="F357" s="954"/>
      <c r="G357" s="958"/>
      <c r="H357" s="959"/>
      <c r="I357" s="959"/>
      <c r="J357" s="959"/>
      <c r="K357" s="960"/>
    </row>
    <row r="358" spans="1:11" x14ac:dyDescent="0.25">
      <c r="A358" s="946" t="s">
        <v>721</v>
      </c>
      <c r="B358" s="947"/>
      <c r="C358" s="947"/>
      <c r="D358" s="947"/>
      <c r="E358" s="947"/>
      <c r="F358" s="948"/>
      <c r="G358" s="946" t="s">
        <v>722</v>
      </c>
      <c r="H358" s="947"/>
      <c r="I358" s="947"/>
      <c r="J358" s="947"/>
      <c r="K358" s="948"/>
    </row>
    <row r="359" spans="1:11" x14ac:dyDescent="0.25">
      <c r="A359" s="943"/>
      <c r="B359" s="944"/>
      <c r="C359" s="944"/>
      <c r="D359" s="944"/>
      <c r="E359" s="944"/>
      <c r="F359" s="945"/>
      <c r="G359" s="943"/>
      <c r="H359" s="944"/>
      <c r="I359" s="944"/>
      <c r="J359" s="944"/>
      <c r="K359" s="945"/>
    </row>
    <row r="360" spans="1:11" x14ac:dyDescent="0.25">
      <c r="A360" s="943"/>
      <c r="B360" s="944"/>
      <c r="C360" s="944"/>
      <c r="D360" s="944"/>
      <c r="E360" s="944"/>
      <c r="F360" s="945"/>
      <c r="G360" s="943"/>
      <c r="H360" s="944"/>
      <c r="I360" s="944"/>
      <c r="J360" s="944"/>
      <c r="K360" s="945"/>
    </row>
    <row r="361" spans="1:11" x14ac:dyDescent="0.25">
      <c r="A361" s="943"/>
      <c r="B361" s="944"/>
      <c r="C361" s="944"/>
      <c r="D361" s="944"/>
      <c r="E361" s="944"/>
      <c r="F361" s="945"/>
      <c r="G361" s="943"/>
      <c r="H361" s="944"/>
      <c r="I361" s="944"/>
      <c r="J361" s="944"/>
      <c r="K361" s="945"/>
    </row>
    <row r="362" spans="1:11" x14ac:dyDescent="0.25">
      <c r="A362" s="943"/>
      <c r="B362" s="944"/>
      <c r="C362" s="944"/>
      <c r="D362" s="944"/>
      <c r="E362" s="944"/>
      <c r="F362" s="945"/>
      <c r="G362" s="943"/>
      <c r="H362" s="944"/>
      <c r="I362" s="944"/>
      <c r="J362" s="944"/>
      <c r="K362" s="945"/>
    </row>
    <row r="363" spans="1:11" x14ac:dyDescent="0.25">
      <c r="A363" s="943"/>
      <c r="B363" s="944"/>
      <c r="C363" s="944"/>
      <c r="D363" s="944"/>
      <c r="E363" s="944"/>
      <c r="F363" s="945"/>
      <c r="G363" s="943"/>
      <c r="H363" s="944"/>
      <c r="I363" s="944"/>
      <c r="J363" s="944"/>
      <c r="K363" s="945"/>
    </row>
    <row r="364" spans="1:11" x14ac:dyDescent="0.25">
      <c r="A364" s="943"/>
      <c r="B364" s="944"/>
      <c r="C364" s="944"/>
      <c r="D364" s="944"/>
      <c r="E364" s="944"/>
      <c r="F364" s="945"/>
      <c r="G364" s="943"/>
      <c r="H364" s="944"/>
      <c r="I364" s="944"/>
      <c r="J364" s="944"/>
      <c r="K364" s="945"/>
    </row>
    <row r="365" spans="1:11" x14ac:dyDescent="0.25">
      <c r="A365" s="943"/>
      <c r="B365" s="944"/>
      <c r="C365" s="944"/>
      <c r="D365" s="944"/>
      <c r="E365" s="944"/>
      <c r="F365" s="945"/>
      <c r="G365" s="943"/>
      <c r="H365" s="944"/>
      <c r="I365" s="944"/>
      <c r="J365" s="944"/>
      <c r="K365" s="945"/>
    </row>
    <row r="366" spans="1:11" x14ac:dyDescent="0.25">
      <c r="A366" s="943"/>
      <c r="B366" s="944"/>
      <c r="C366" s="944"/>
      <c r="D366" s="944"/>
      <c r="E366" s="944"/>
      <c r="F366" s="945"/>
      <c r="G366" s="943"/>
      <c r="H366" s="944"/>
      <c r="I366" s="944"/>
      <c r="J366" s="944"/>
      <c r="K366" s="945"/>
    </row>
    <row r="367" spans="1:11" x14ac:dyDescent="0.25">
      <c r="A367" s="943"/>
      <c r="B367" s="944"/>
      <c r="C367" s="944"/>
      <c r="D367" s="944"/>
      <c r="E367" s="944"/>
      <c r="F367" s="945"/>
      <c r="G367" s="943"/>
      <c r="H367" s="944"/>
      <c r="I367" s="944"/>
      <c r="J367" s="944"/>
      <c r="K367" s="945"/>
    </row>
    <row r="368" spans="1:11" x14ac:dyDescent="0.25">
      <c r="A368" s="943"/>
      <c r="B368" s="944"/>
      <c r="C368" s="944"/>
      <c r="D368" s="944"/>
      <c r="E368" s="944"/>
      <c r="F368" s="945"/>
      <c r="G368" s="943"/>
      <c r="H368" s="944"/>
      <c r="I368" s="944"/>
      <c r="J368" s="944"/>
      <c r="K368" s="945"/>
    </row>
    <row r="369" spans="1:11" x14ac:dyDescent="0.25">
      <c r="A369" s="943"/>
      <c r="B369" s="944"/>
      <c r="C369" s="944"/>
      <c r="D369" s="944"/>
      <c r="E369" s="944"/>
      <c r="F369" s="945"/>
      <c r="G369" s="943"/>
      <c r="H369" s="944"/>
      <c r="I369" s="944"/>
      <c r="J369" s="944"/>
      <c r="K369" s="945"/>
    </row>
    <row r="370" spans="1:11" x14ac:dyDescent="0.25">
      <c r="A370" s="943"/>
      <c r="B370" s="944"/>
      <c r="C370" s="944"/>
      <c r="D370" s="944"/>
      <c r="E370" s="944"/>
      <c r="F370" s="945"/>
      <c r="G370" s="943"/>
      <c r="H370" s="944"/>
      <c r="I370" s="944"/>
      <c r="J370" s="944"/>
      <c r="K370" s="945"/>
    </row>
    <row r="371" spans="1:11" ht="15.75" thickBot="1" x14ac:dyDescent="0.3">
      <c r="A371" s="943"/>
      <c r="B371" s="944"/>
      <c r="C371" s="944"/>
      <c r="D371" s="944"/>
      <c r="E371" s="944"/>
      <c r="F371" s="945"/>
      <c r="G371" s="943"/>
      <c r="H371" s="944"/>
      <c r="I371" s="944"/>
      <c r="J371" s="944"/>
      <c r="K371" s="945"/>
    </row>
    <row r="372" spans="1:11" x14ac:dyDescent="0.25">
      <c r="A372" s="955" t="s">
        <v>1034</v>
      </c>
      <c r="B372" s="956"/>
      <c r="C372" s="956"/>
      <c r="D372" s="956"/>
      <c r="E372" s="956"/>
      <c r="F372" s="957"/>
      <c r="G372" s="955" t="s">
        <v>1035</v>
      </c>
      <c r="H372" s="956"/>
      <c r="I372" s="956"/>
      <c r="J372" s="956"/>
      <c r="K372" s="957"/>
    </row>
    <row r="373" spans="1:11" ht="15.75" thickBot="1" x14ac:dyDescent="0.3">
      <c r="A373" s="958"/>
      <c r="B373" s="959"/>
      <c r="C373" s="959"/>
      <c r="D373" s="959"/>
      <c r="E373" s="959"/>
      <c r="F373" s="960"/>
      <c r="G373" s="958"/>
      <c r="H373" s="959"/>
      <c r="I373" s="959"/>
      <c r="J373" s="959"/>
      <c r="K373" s="960"/>
    </row>
    <row r="374" spans="1:11" x14ac:dyDescent="0.25">
      <c r="A374" s="946" t="s">
        <v>721</v>
      </c>
      <c r="B374" s="947"/>
      <c r="C374" s="947"/>
      <c r="D374" s="947"/>
      <c r="E374" s="947"/>
      <c r="F374" s="948"/>
      <c r="G374" s="946" t="s">
        <v>722</v>
      </c>
      <c r="H374" s="947"/>
      <c r="I374" s="947"/>
      <c r="J374" s="947"/>
      <c r="K374" s="948"/>
    </row>
    <row r="375" spans="1:11" x14ac:dyDescent="0.25">
      <c r="A375" s="943"/>
      <c r="B375" s="944"/>
      <c r="C375" s="944"/>
      <c r="D375" s="944"/>
      <c r="E375" s="944"/>
      <c r="F375" s="945"/>
      <c r="G375" s="943"/>
      <c r="H375" s="944"/>
      <c r="I375" s="944"/>
      <c r="J375" s="944"/>
      <c r="K375" s="945"/>
    </row>
    <row r="376" spans="1:11" x14ac:dyDescent="0.25">
      <c r="A376" s="943"/>
      <c r="B376" s="944"/>
      <c r="C376" s="944"/>
      <c r="D376" s="944"/>
      <c r="E376" s="944"/>
      <c r="F376" s="945"/>
      <c r="G376" s="943"/>
      <c r="H376" s="944"/>
      <c r="I376" s="944"/>
      <c r="J376" s="944"/>
      <c r="K376" s="945"/>
    </row>
    <row r="377" spans="1:11" x14ac:dyDescent="0.25">
      <c r="A377" s="943"/>
      <c r="B377" s="944"/>
      <c r="C377" s="944"/>
      <c r="D377" s="944"/>
      <c r="E377" s="944"/>
      <c r="F377" s="945"/>
      <c r="G377" s="943"/>
      <c r="H377" s="944"/>
      <c r="I377" s="944"/>
      <c r="J377" s="944"/>
      <c r="K377" s="945"/>
    </row>
    <row r="378" spans="1:11" x14ac:dyDescent="0.25">
      <c r="A378" s="943"/>
      <c r="B378" s="944"/>
      <c r="C378" s="944"/>
      <c r="D378" s="944"/>
      <c r="E378" s="944"/>
      <c r="F378" s="945"/>
      <c r="G378" s="943"/>
      <c r="H378" s="944"/>
      <c r="I378" s="944"/>
      <c r="J378" s="944"/>
      <c r="K378" s="945"/>
    </row>
    <row r="379" spans="1:11" x14ac:dyDescent="0.25">
      <c r="A379" s="943"/>
      <c r="B379" s="944"/>
      <c r="C379" s="944"/>
      <c r="D379" s="944"/>
      <c r="E379" s="944"/>
      <c r="F379" s="945"/>
      <c r="G379" s="943"/>
      <c r="H379" s="944"/>
      <c r="I379" s="944"/>
      <c r="J379" s="944"/>
      <c r="K379" s="945"/>
    </row>
    <row r="380" spans="1:11" x14ac:dyDescent="0.25">
      <c r="A380" s="943"/>
      <c r="B380" s="944"/>
      <c r="C380" s="944"/>
      <c r="D380" s="944"/>
      <c r="E380" s="944"/>
      <c r="F380" s="945"/>
      <c r="G380" s="943"/>
      <c r="H380" s="944"/>
      <c r="I380" s="944"/>
      <c r="J380" s="944"/>
      <c r="K380" s="945"/>
    </row>
    <row r="381" spans="1:11" x14ac:dyDescent="0.25">
      <c r="A381" s="943"/>
      <c r="B381" s="944"/>
      <c r="C381" s="944"/>
      <c r="D381" s="944"/>
      <c r="E381" s="944"/>
      <c r="F381" s="945"/>
      <c r="G381" s="943"/>
      <c r="H381" s="944"/>
      <c r="I381" s="944"/>
      <c r="J381" s="944"/>
      <c r="K381" s="945"/>
    </row>
    <row r="382" spans="1:11" x14ac:dyDescent="0.25">
      <c r="A382" s="943"/>
      <c r="B382" s="944"/>
      <c r="C382" s="944"/>
      <c r="D382" s="944"/>
      <c r="E382" s="944"/>
      <c r="F382" s="945"/>
      <c r="G382" s="943"/>
      <c r="H382" s="944"/>
      <c r="I382" s="944"/>
      <c r="J382" s="944"/>
      <c r="K382" s="945"/>
    </row>
    <row r="383" spans="1:11" x14ac:dyDescent="0.25">
      <c r="A383" s="943"/>
      <c r="B383" s="944"/>
      <c r="C383" s="944"/>
      <c r="D383" s="944"/>
      <c r="E383" s="944"/>
      <c r="F383" s="945"/>
      <c r="G383" s="943"/>
      <c r="H383" s="944"/>
      <c r="I383" s="944"/>
      <c r="J383" s="944"/>
      <c r="K383" s="945"/>
    </row>
    <row r="384" spans="1:11" x14ac:dyDescent="0.25">
      <c r="A384" s="943"/>
      <c r="B384" s="944"/>
      <c r="C384" s="944"/>
      <c r="D384" s="944"/>
      <c r="E384" s="944"/>
      <c r="F384" s="945"/>
      <c r="G384" s="943"/>
      <c r="H384" s="944"/>
      <c r="I384" s="944"/>
      <c r="J384" s="944"/>
      <c r="K384" s="945"/>
    </row>
    <row r="385" spans="1:11" x14ac:dyDescent="0.25">
      <c r="A385" s="943"/>
      <c r="B385" s="944"/>
      <c r="C385" s="944"/>
      <c r="D385" s="944"/>
      <c r="E385" s="944"/>
      <c r="F385" s="945"/>
      <c r="G385" s="943"/>
      <c r="H385" s="944"/>
      <c r="I385" s="944"/>
      <c r="J385" s="944"/>
      <c r="K385" s="945"/>
    </row>
    <row r="386" spans="1:11" x14ac:dyDescent="0.25">
      <c r="A386" s="943"/>
      <c r="B386" s="944"/>
      <c r="C386" s="944"/>
      <c r="D386" s="944"/>
      <c r="E386" s="944"/>
      <c r="F386" s="945"/>
      <c r="G386" s="943"/>
      <c r="H386" s="944"/>
      <c r="I386" s="944"/>
      <c r="J386" s="944"/>
      <c r="K386" s="945"/>
    </row>
    <row r="387" spans="1:11" ht="15.75" thickBot="1" x14ac:dyDescent="0.3">
      <c r="A387" s="943"/>
      <c r="B387" s="944"/>
      <c r="C387" s="944"/>
      <c r="D387" s="944"/>
      <c r="E387" s="944"/>
      <c r="F387" s="945"/>
      <c r="G387" s="943"/>
      <c r="H387" s="944"/>
      <c r="I387" s="944"/>
      <c r="J387" s="944"/>
      <c r="K387" s="945"/>
    </row>
    <row r="388" spans="1:11" x14ac:dyDescent="0.25">
      <c r="A388" s="955" t="s">
        <v>853</v>
      </c>
      <c r="B388" s="956"/>
      <c r="C388" s="956"/>
      <c r="D388" s="956"/>
      <c r="E388" s="956"/>
      <c r="F388" s="957"/>
      <c r="G388" s="955" t="s">
        <v>1036</v>
      </c>
      <c r="H388" s="956"/>
      <c r="I388" s="956"/>
      <c r="J388" s="956"/>
      <c r="K388" s="957"/>
    </row>
    <row r="389" spans="1:11" ht="15.75" thickBot="1" x14ac:dyDescent="0.3">
      <c r="A389" s="958"/>
      <c r="B389" s="959"/>
      <c r="C389" s="959"/>
      <c r="D389" s="959"/>
      <c r="E389" s="959"/>
      <c r="F389" s="960"/>
      <c r="G389" s="958"/>
      <c r="H389" s="959"/>
      <c r="I389" s="959"/>
      <c r="J389" s="959"/>
      <c r="K389" s="960"/>
    </row>
    <row r="390" spans="1:11" x14ac:dyDescent="0.25">
      <c r="A390" s="946" t="s">
        <v>721</v>
      </c>
      <c r="B390" s="947"/>
      <c r="C390" s="947"/>
      <c r="D390" s="947"/>
      <c r="E390" s="947"/>
      <c r="F390" s="948"/>
      <c r="G390" s="946" t="s">
        <v>722</v>
      </c>
      <c r="H390" s="947"/>
      <c r="I390" s="947"/>
      <c r="J390" s="947"/>
      <c r="K390" s="948"/>
    </row>
    <row r="391" spans="1:11" x14ac:dyDescent="0.25">
      <c r="A391" s="943"/>
      <c r="B391" s="944"/>
      <c r="C391" s="944"/>
      <c r="D391" s="944"/>
      <c r="E391" s="944"/>
      <c r="F391" s="945"/>
      <c r="G391" s="943"/>
      <c r="H391" s="944"/>
      <c r="I391" s="944"/>
      <c r="J391" s="944"/>
      <c r="K391" s="945"/>
    </row>
    <row r="392" spans="1:11" x14ac:dyDescent="0.25">
      <c r="A392" s="943"/>
      <c r="B392" s="944"/>
      <c r="C392" s="944"/>
      <c r="D392" s="944"/>
      <c r="E392" s="944"/>
      <c r="F392" s="945"/>
      <c r="G392" s="943"/>
      <c r="H392" s="944"/>
      <c r="I392" s="944"/>
      <c r="J392" s="944"/>
      <c r="K392" s="945"/>
    </row>
    <row r="393" spans="1:11" x14ac:dyDescent="0.25">
      <c r="A393" s="943"/>
      <c r="B393" s="944"/>
      <c r="C393" s="944"/>
      <c r="D393" s="944"/>
      <c r="E393" s="944"/>
      <c r="F393" s="945"/>
      <c r="G393" s="943"/>
      <c r="H393" s="944"/>
      <c r="I393" s="944"/>
      <c r="J393" s="944"/>
      <c r="K393" s="945"/>
    </row>
    <row r="394" spans="1:11" x14ac:dyDescent="0.25">
      <c r="A394" s="943"/>
      <c r="B394" s="944"/>
      <c r="C394" s="944"/>
      <c r="D394" s="944"/>
      <c r="E394" s="944"/>
      <c r="F394" s="945"/>
      <c r="G394" s="943"/>
      <c r="H394" s="944"/>
      <c r="I394" s="944"/>
      <c r="J394" s="944"/>
      <c r="K394" s="945"/>
    </row>
    <row r="395" spans="1:11" x14ac:dyDescent="0.25">
      <c r="A395" s="943"/>
      <c r="B395" s="944"/>
      <c r="C395" s="944"/>
      <c r="D395" s="944"/>
      <c r="E395" s="944"/>
      <c r="F395" s="945"/>
      <c r="G395" s="943"/>
      <c r="H395" s="944"/>
      <c r="I395" s="944"/>
      <c r="J395" s="944"/>
      <c r="K395" s="945"/>
    </row>
    <row r="396" spans="1:11" x14ac:dyDescent="0.25">
      <c r="A396" s="943"/>
      <c r="B396" s="944"/>
      <c r="C396" s="944"/>
      <c r="D396" s="944"/>
      <c r="E396" s="944"/>
      <c r="F396" s="945"/>
      <c r="G396" s="943"/>
      <c r="H396" s="944"/>
      <c r="I396" s="944"/>
      <c r="J396" s="944"/>
      <c r="K396" s="945"/>
    </row>
    <row r="397" spans="1:11" x14ac:dyDescent="0.25">
      <c r="A397" s="943"/>
      <c r="B397" s="944"/>
      <c r="C397" s="944"/>
      <c r="D397" s="944"/>
      <c r="E397" s="944"/>
      <c r="F397" s="945"/>
      <c r="G397" s="943"/>
      <c r="H397" s="944"/>
      <c r="I397" s="944"/>
      <c r="J397" s="944"/>
      <c r="K397" s="945"/>
    </row>
    <row r="398" spans="1:11" x14ac:dyDescent="0.25">
      <c r="A398" s="943"/>
      <c r="B398" s="944"/>
      <c r="C398" s="944"/>
      <c r="D398" s="944"/>
      <c r="E398" s="944"/>
      <c r="F398" s="945"/>
      <c r="G398" s="943"/>
      <c r="H398" s="944"/>
      <c r="I398" s="944"/>
      <c r="J398" s="944"/>
      <c r="K398" s="945"/>
    </row>
    <row r="399" spans="1:11" x14ac:dyDescent="0.25">
      <c r="A399" s="943"/>
      <c r="B399" s="944"/>
      <c r="C399" s="944"/>
      <c r="D399" s="944"/>
      <c r="E399" s="944"/>
      <c r="F399" s="945"/>
      <c r="G399" s="943"/>
      <c r="H399" s="944"/>
      <c r="I399" s="944"/>
      <c r="J399" s="944"/>
      <c r="K399" s="945"/>
    </row>
    <row r="400" spans="1:11" x14ac:dyDescent="0.25">
      <c r="A400" s="943"/>
      <c r="B400" s="944"/>
      <c r="C400" s="944"/>
      <c r="D400" s="944"/>
      <c r="E400" s="944"/>
      <c r="F400" s="945"/>
      <c r="G400" s="943"/>
      <c r="H400" s="944"/>
      <c r="I400" s="944"/>
      <c r="J400" s="944"/>
      <c r="K400" s="945"/>
    </row>
    <row r="401" spans="1:11" x14ac:dyDescent="0.25">
      <c r="A401" s="943"/>
      <c r="B401" s="944"/>
      <c r="C401" s="944"/>
      <c r="D401" s="944"/>
      <c r="E401" s="944"/>
      <c r="F401" s="945"/>
      <c r="G401" s="943"/>
      <c r="H401" s="944"/>
      <c r="I401" s="944"/>
      <c r="J401" s="944"/>
      <c r="K401" s="945"/>
    </row>
    <row r="402" spans="1:11" x14ac:dyDescent="0.25">
      <c r="A402" s="943"/>
      <c r="B402" s="944"/>
      <c r="C402" s="944"/>
      <c r="D402" s="944"/>
      <c r="E402" s="944"/>
      <c r="F402" s="945"/>
      <c r="G402" s="943"/>
      <c r="H402" s="944"/>
      <c r="I402" s="944"/>
      <c r="J402" s="944"/>
      <c r="K402" s="945"/>
    </row>
    <row r="403" spans="1:11" ht="15.75" thickBot="1" x14ac:dyDescent="0.3">
      <c r="A403" s="943"/>
      <c r="B403" s="944"/>
      <c r="C403" s="944"/>
      <c r="D403" s="944"/>
      <c r="E403" s="944"/>
      <c r="F403" s="945"/>
      <c r="G403" s="943"/>
      <c r="H403" s="944"/>
      <c r="I403" s="944"/>
      <c r="J403" s="944"/>
      <c r="K403" s="945"/>
    </row>
    <row r="404" spans="1:11" x14ac:dyDescent="0.25">
      <c r="A404" s="955" t="s">
        <v>854</v>
      </c>
      <c r="B404" s="956"/>
      <c r="C404" s="956"/>
      <c r="D404" s="956"/>
      <c r="E404" s="956"/>
      <c r="F404" s="957"/>
      <c r="G404" s="955" t="s">
        <v>1037</v>
      </c>
      <c r="H404" s="956"/>
      <c r="I404" s="956"/>
      <c r="J404" s="956"/>
      <c r="K404" s="957"/>
    </row>
    <row r="405" spans="1:11" ht="15.75" thickBot="1" x14ac:dyDescent="0.3">
      <c r="A405" s="958"/>
      <c r="B405" s="959"/>
      <c r="C405" s="959"/>
      <c r="D405" s="959"/>
      <c r="E405" s="959"/>
      <c r="F405" s="960"/>
      <c r="G405" s="958"/>
      <c r="H405" s="959"/>
      <c r="I405" s="959"/>
      <c r="J405" s="959"/>
      <c r="K405" s="960"/>
    </row>
    <row r="406" spans="1:11" x14ac:dyDescent="0.25">
      <c r="A406" s="946" t="s">
        <v>721</v>
      </c>
      <c r="B406" s="947"/>
      <c r="C406" s="947"/>
      <c r="D406" s="947"/>
      <c r="E406" s="947"/>
      <c r="F406" s="948"/>
      <c r="G406" s="946" t="s">
        <v>722</v>
      </c>
      <c r="H406" s="947"/>
      <c r="I406" s="947"/>
      <c r="J406" s="947"/>
      <c r="K406" s="948"/>
    </row>
    <row r="407" spans="1:11" x14ac:dyDescent="0.25">
      <c r="A407" s="943"/>
      <c r="B407" s="944"/>
      <c r="C407" s="944"/>
      <c r="D407" s="944"/>
      <c r="E407" s="944"/>
      <c r="F407" s="945"/>
      <c r="G407" s="943"/>
      <c r="H407" s="944"/>
      <c r="I407" s="944"/>
      <c r="J407" s="944"/>
      <c r="K407" s="945"/>
    </row>
    <row r="408" spans="1:11" x14ac:dyDescent="0.25">
      <c r="A408" s="943"/>
      <c r="B408" s="944"/>
      <c r="C408" s="944"/>
      <c r="D408" s="944"/>
      <c r="E408" s="944"/>
      <c r="F408" s="945"/>
      <c r="G408" s="943"/>
      <c r="H408" s="944"/>
      <c r="I408" s="944"/>
      <c r="J408" s="944"/>
      <c r="K408" s="945"/>
    </row>
    <row r="409" spans="1:11" x14ac:dyDescent="0.25">
      <c r="A409" s="943"/>
      <c r="B409" s="944"/>
      <c r="C409" s="944"/>
      <c r="D409" s="944"/>
      <c r="E409" s="944"/>
      <c r="F409" s="945"/>
      <c r="G409" s="943"/>
      <c r="H409" s="944"/>
      <c r="I409" s="944"/>
      <c r="J409" s="944"/>
      <c r="K409" s="945"/>
    </row>
    <row r="410" spans="1:11" x14ac:dyDescent="0.25">
      <c r="A410" s="943"/>
      <c r="B410" s="944"/>
      <c r="C410" s="944"/>
      <c r="D410" s="944"/>
      <c r="E410" s="944"/>
      <c r="F410" s="945"/>
      <c r="G410" s="943"/>
      <c r="H410" s="944"/>
      <c r="I410" s="944"/>
      <c r="J410" s="944"/>
      <c r="K410" s="945"/>
    </row>
    <row r="411" spans="1:11" x14ac:dyDescent="0.25">
      <c r="A411" s="943"/>
      <c r="B411" s="944"/>
      <c r="C411" s="944"/>
      <c r="D411" s="944"/>
      <c r="E411" s="944"/>
      <c r="F411" s="945"/>
      <c r="G411" s="943"/>
      <c r="H411" s="944"/>
      <c r="I411" s="944"/>
      <c r="J411" s="944"/>
      <c r="K411" s="945"/>
    </row>
    <row r="412" spans="1:11" x14ac:dyDescent="0.25">
      <c r="A412" s="943"/>
      <c r="B412" s="944"/>
      <c r="C412" s="944"/>
      <c r="D412" s="944"/>
      <c r="E412" s="944"/>
      <c r="F412" s="945"/>
      <c r="G412" s="943"/>
      <c r="H412" s="944"/>
      <c r="I412" s="944"/>
      <c r="J412" s="944"/>
      <c r="K412" s="945"/>
    </row>
    <row r="413" spans="1:11" x14ac:dyDescent="0.25">
      <c r="A413" s="943"/>
      <c r="B413" s="944"/>
      <c r="C413" s="944"/>
      <c r="D413" s="944"/>
      <c r="E413" s="944"/>
      <c r="F413" s="945"/>
      <c r="G413" s="943"/>
      <c r="H413" s="944"/>
      <c r="I413" s="944"/>
      <c r="J413" s="944"/>
      <c r="K413" s="945"/>
    </row>
    <row r="414" spans="1:11" x14ac:dyDescent="0.25">
      <c r="A414" s="943"/>
      <c r="B414" s="944"/>
      <c r="C414" s="944"/>
      <c r="D414" s="944"/>
      <c r="E414" s="944"/>
      <c r="F414" s="945"/>
      <c r="G414" s="943"/>
      <c r="H414" s="944"/>
      <c r="I414" s="944"/>
      <c r="J414" s="944"/>
      <c r="K414" s="945"/>
    </row>
    <row r="415" spans="1:11" x14ac:dyDescent="0.25">
      <c r="A415" s="943"/>
      <c r="B415" s="944"/>
      <c r="C415" s="944"/>
      <c r="D415" s="944"/>
      <c r="E415" s="944"/>
      <c r="F415" s="945"/>
      <c r="G415" s="943"/>
      <c r="H415" s="944"/>
      <c r="I415" s="944"/>
      <c r="J415" s="944"/>
      <c r="K415" s="945"/>
    </row>
    <row r="416" spans="1:11" x14ac:dyDescent="0.25">
      <c r="A416" s="943"/>
      <c r="B416" s="944"/>
      <c r="C416" s="944"/>
      <c r="D416" s="944"/>
      <c r="E416" s="944"/>
      <c r="F416" s="945"/>
      <c r="G416" s="943"/>
      <c r="H416" s="944"/>
      <c r="I416" s="944"/>
      <c r="J416" s="944"/>
      <c r="K416" s="945"/>
    </row>
    <row r="417" spans="1:11" x14ac:dyDescent="0.25">
      <c r="A417" s="943"/>
      <c r="B417" s="944"/>
      <c r="C417" s="944"/>
      <c r="D417" s="944"/>
      <c r="E417" s="944"/>
      <c r="F417" s="945"/>
      <c r="G417" s="943"/>
      <c r="H417" s="944"/>
      <c r="I417" s="944"/>
      <c r="J417" s="944"/>
      <c r="K417" s="945"/>
    </row>
    <row r="418" spans="1:11" x14ac:dyDescent="0.25">
      <c r="A418" s="943"/>
      <c r="B418" s="944"/>
      <c r="C418" s="944"/>
      <c r="D418" s="944"/>
      <c r="E418" s="944"/>
      <c r="F418" s="945"/>
      <c r="G418" s="943"/>
      <c r="H418" s="944"/>
      <c r="I418" s="944"/>
      <c r="J418" s="944"/>
      <c r="K418" s="945"/>
    </row>
    <row r="419" spans="1:11" ht="15.75" thickBot="1" x14ac:dyDescent="0.3">
      <c r="A419" s="943"/>
      <c r="B419" s="944"/>
      <c r="C419" s="944"/>
      <c r="D419" s="944"/>
      <c r="E419" s="944"/>
      <c r="F419" s="945"/>
      <c r="G419" s="943"/>
      <c r="H419" s="944"/>
      <c r="I419" s="944"/>
      <c r="J419" s="944"/>
      <c r="K419" s="945"/>
    </row>
    <row r="420" spans="1:11" x14ac:dyDescent="0.25">
      <c r="A420" s="955" t="s">
        <v>891</v>
      </c>
      <c r="B420" s="956"/>
      <c r="C420" s="956"/>
      <c r="D420" s="956"/>
      <c r="E420" s="956"/>
      <c r="F420" s="957"/>
      <c r="G420" s="955" t="s">
        <v>892</v>
      </c>
      <c r="H420" s="956"/>
      <c r="I420" s="956"/>
      <c r="J420" s="956"/>
      <c r="K420" s="957"/>
    </row>
    <row r="421" spans="1:11" ht="15.75" thickBot="1" x14ac:dyDescent="0.3">
      <c r="A421" s="958"/>
      <c r="B421" s="959"/>
      <c r="C421" s="959"/>
      <c r="D421" s="959"/>
      <c r="E421" s="959"/>
      <c r="F421" s="960"/>
      <c r="G421" s="958"/>
      <c r="H421" s="959"/>
      <c r="I421" s="959"/>
      <c r="J421" s="959"/>
      <c r="K421" s="960"/>
    </row>
  </sheetData>
  <mergeCells count="111">
    <mergeCell ref="A420:F421"/>
    <mergeCell ref="G420:K42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0C85D6-7483-4365-9B5E-F9F3A026D7B6}">
  <dimension ref="B1:M101"/>
  <sheetViews>
    <sheetView zoomScale="85" zoomScaleNormal="85" zoomScaleSheetLayoutView="100" zoomScalePageLayoutView="90" workbookViewId="0">
      <selection activeCell="O102" sqref="O102"/>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0" style="130" customWidth="1"/>
    <col min="11" max="11" width="6.7109375" style="130" customWidth="1"/>
    <col min="12" max="12" width="5.85546875" style="130" customWidth="1"/>
    <col min="13" max="13" width="11.42578125" style="130" hidden="1" customWidth="1"/>
    <col min="14" max="16384" width="11.42578125" style="130"/>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917" t="s">
        <v>434</v>
      </c>
      <c r="C3" s="918"/>
      <c r="D3" s="918"/>
      <c r="E3" s="919"/>
      <c r="F3" s="157">
        <v>44013</v>
      </c>
      <c r="G3" s="917" t="s">
        <v>435</v>
      </c>
      <c r="H3" s="918"/>
      <c r="I3" s="919"/>
      <c r="J3" s="981">
        <v>44019</v>
      </c>
      <c r="K3" s="918"/>
      <c r="L3" s="919"/>
    </row>
    <row r="4" spans="2:12" ht="24.95" customHeight="1" x14ac:dyDescent="0.25">
      <c r="B4" s="923" t="s">
        <v>384</v>
      </c>
      <c r="C4" s="924"/>
      <c r="D4" s="924"/>
      <c r="E4" s="924"/>
      <c r="F4" s="924"/>
      <c r="G4" s="924"/>
      <c r="H4" s="925"/>
      <c r="I4" s="206" t="s">
        <v>701</v>
      </c>
      <c r="J4" s="206" t="s">
        <v>2</v>
      </c>
      <c r="K4" s="1051" t="s">
        <v>0</v>
      </c>
      <c r="L4" s="1052"/>
    </row>
    <row r="5" spans="2:12" ht="24.95" customHeight="1" x14ac:dyDescent="0.25">
      <c r="B5" s="926"/>
      <c r="C5" s="927"/>
      <c r="D5" s="927"/>
      <c r="E5" s="927"/>
      <c r="F5" s="927"/>
      <c r="G5" s="927"/>
      <c r="H5" s="928"/>
      <c r="I5" s="207" t="s">
        <v>702</v>
      </c>
      <c r="J5" s="206">
        <v>2</v>
      </c>
      <c r="K5" s="1051" t="s">
        <v>436</v>
      </c>
      <c r="L5" s="1052"/>
    </row>
    <row r="6" spans="2:12" ht="15.75" customHeight="1" x14ac:dyDescent="0.25">
      <c r="B6" s="943" t="s">
        <v>643</v>
      </c>
      <c r="C6" s="944"/>
      <c r="D6" s="944"/>
      <c r="E6" s="944"/>
      <c r="F6" s="944"/>
      <c r="G6" s="945"/>
      <c r="H6" s="943" t="s">
        <v>644</v>
      </c>
      <c r="I6" s="944"/>
      <c r="J6" s="944"/>
      <c r="K6" s="944"/>
      <c r="L6" s="945"/>
    </row>
    <row r="7" spans="2:12" x14ac:dyDescent="0.25">
      <c r="B7" s="943"/>
      <c r="C7" s="944"/>
      <c r="D7" s="944"/>
      <c r="E7" s="944"/>
      <c r="F7" s="944"/>
      <c r="G7" s="945"/>
      <c r="H7" s="943"/>
      <c r="I7" s="944"/>
      <c r="J7" s="944"/>
      <c r="K7" s="944"/>
      <c r="L7" s="945"/>
    </row>
    <row r="8" spans="2:12" x14ac:dyDescent="0.25">
      <c r="B8" s="943"/>
      <c r="C8" s="944"/>
      <c r="D8" s="944"/>
      <c r="E8" s="944"/>
      <c r="F8" s="944"/>
      <c r="G8" s="945"/>
      <c r="H8" s="943"/>
      <c r="I8" s="944"/>
      <c r="J8" s="944"/>
      <c r="K8" s="944"/>
      <c r="L8" s="945"/>
    </row>
    <row r="9" spans="2:12" x14ac:dyDescent="0.25">
      <c r="B9" s="943"/>
      <c r="C9" s="944"/>
      <c r="D9" s="944"/>
      <c r="E9" s="944"/>
      <c r="F9" s="944"/>
      <c r="G9" s="945"/>
      <c r="H9" s="943"/>
      <c r="I9" s="944"/>
      <c r="J9" s="944"/>
      <c r="K9" s="944"/>
      <c r="L9" s="945"/>
    </row>
    <row r="10" spans="2:12" x14ac:dyDescent="0.25">
      <c r="B10" s="943"/>
      <c r="C10" s="944"/>
      <c r="D10" s="944"/>
      <c r="E10" s="944"/>
      <c r="F10" s="944"/>
      <c r="G10" s="945"/>
      <c r="H10" s="943"/>
      <c r="I10" s="944"/>
      <c r="J10" s="944"/>
      <c r="K10" s="944"/>
      <c r="L10" s="945"/>
    </row>
    <row r="11" spans="2:12" x14ac:dyDescent="0.25">
      <c r="B11" s="943"/>
      <c r="C11" s="944"/>
      <c r="D11" s="944"/>
      <c r="E11" s="944"/>
      <c r="F11" s="944"/>
      <c r="G11" s="945"/>
      <c r="H11" s="943"/>
      <c r="I11" s="944"/>
      <c r="J11" s="944"/>
      <c r="K11" s="944"/>
      <c r="L11" s="945"/>
    </row>
    <row r="12" spans="2:12" x14ac:dyDescent="0.25">
      <c r="B12" s="943"/>
      <c r="C12" s="944"/>
      <c r="D12" s="944"/>
      <c r="E12" s="944"/>
      <c r="F12" s="944"/>
      <c r="G12" s="945"/>
      <c r="H12" s="943"/>
      <c r="I12" s="944"/>
      <c r="J12" s="944"/>
      <c r="K12" s="944"/>
      <c r="L12" s="945"/>
    </row>
    <row r="13" spans="2:12" x14ac:dyDescent="0.25">
      <c r="B13" s="943"/>
      <c r="C13" s="944"/>
      <c r="D13" s="944"/>
      <c r="E13" s="944"/>
      <c r="F13" s="944"/>
      <c r="G13" s="945"/>
      <c r="H13" s="943"/>
      <c r="I13" s="944"/>
      <c r="J13" s="944"/>
      <c r="K13" s="944"/>
      <c r="L13" s="945"/>
    </row>
    <row r="14" spans="2:12" x14ac:dyDescent="0.25">
      <c r="B14" s="943"/>
      <c r="C14" s="944"/>
      <c r="D14" s="944"/>
      <c r="E14" s="944"/>
      <c r="F14" s="944"/>
      <c r="G14" s="945"/>
      <c r="H14" s="943"/>
      <c r="I14" s="944"/>
      <c r="J14" s="944"/>
      <c r="K14" s="944"/>
      <c r="L14" s="945"/>
    </row>
    <row r="15" spans="2:12" x14ac:dyDescent="0.25">
      <c r="B15" s="943"/>
      <c r="C15" s="944"/>
      <c r="D15" s="944"/>
      <c r="E15" s="944"/>
      <c r="F15" s="944"/>
      <c r="G15" s="945"/>
      <c r="H15" s="943"/>
      <c r="I15" s="944"/>
      <c r="J15" s="944"/>
      <c r="K15" s="944"/>
      <c r="L15" s="945"/>
    </row>
    <row r="16" spans="2:12" x14ac:dyDescent="0.25">
      <c r="B16" s="943"/>
      <c r="C16" s="944"/>
      <c r="D16" s="944"/>
      <c r="E16" s="944"/>
      <c r="F16" s="944"/>
      <c r="G16" s="945"/>
      <c r="H16" s="943"/>
      <c r="I16" s="944"/>
      <c r="J16" s="944"/>
      <c r="K16" s="944"/>
      <c r="L16" s="945"/>
    </row>
    <row r="17" spans="2:12" x14ac:dyDescent="0.25">
      <c r="B17" s="943"/>
      <c r="C17" s="944"/>
      <c r="D17" s="944"/>
      <c r="E17" s="944"/>
      <c r="F17" s="944"/>
      <c r="G17" s="945"/>
      <c r="H17" s="943"/>
      <c r="I17" s="944"/>
      <c r="J17" s="944"/>
      <c r="K17" s="944"/>
      <c r="L17" s="945"/>
    </row>
    <row r="18" spans="2:12" x14ac:dyDescent="0.25">
      <c r="B18" s="943"/>
      <c r="C18" s="944"/>
      <c r="D18" s="944"/>
      <c r="E18" s="944"/>
      <c r="F18" s="944"/>
      <c r="G18" s="945"/>
      <c r="H18" s="943"/>
      <c r="I18" s="944"/>
      <c r="J18" s="944"/>
      <c r="K18" s="944"/>
      <c r="L18" s="945"/>
    </row>
    <row r="19" spans="2:12" ht="15.75" thickBot="1" x14ac:dyDescent="0.3">
      <c r="B19" s="943"/>
      <c r="C19" s="944"/>
      <c r="D19" s="944"/>
      <c r="E19" s="944"/>
      <c r="F19" s="944"/>
      <c r="G19" s="945"/>
      <c r="H19" s="943"/>
      <c r="I19" s="944"/>
      <c r="J19" s="944"/>
      <c r="K19" s="944"/>
      <c r="L19" s="945"/>
    </row>
    <row r="20" spans="2:12" x14ac:dyDescent="0.25">
      <c r="B20" s="931" t="s">
        <v>969</v>
      </c>
      <c r="C20" s="932"/>
      <c r="D20" s="932"/>
      <c r="E20" s="932"/>
      <c r="F20" s="932"/>
      <c r="G20" s="933"/>
      <c r="H20" s="937" t="s">
        <v>970</v>
      </c>
      <c r="I20" s="938"/>
      <c r="J20" s="938"/>
      <c r="K20" s="938"/>
      <c r="L20" s="939"/>
    </row>
    <row r="21" spans="2:12" ht="18" customHeight="1" thickBot="1" x14ac:dyDescent="0.3">
      <c r="B21" s="934"/>
      <c r="C21" s="935"/>
      <c r="D21" s="935"/>
      <c r="E21" s="935"/>
      <c r="F21" s="935"/>
      <c r="G21" s="936"/>
      <c r="H21" s="940"/>
      <c r="I21" s="941"/>
      <c r="J21" s="941"/>
      <c r="K21" s="941"/>
      <c r="L21" s="942"/>
    </row>
    <row r="22" spans="2:12" ht="15.75" customHeight="1" x14ac:dyDescent="0.25">
      <c r="B22" s="946" t="s">
        <v>719</v>
      </c>
      <c r="C22" s="947"/>
      <c r="D22" s="947"/>
      <c r="E22" s="947"/>
      <c r="F22" s="947"/>
      <c r="G22" s="948"/>
      <c r="H22" s="946" t="s">
        <v>720</v>
      </c>
      <c r="I22" s="947"/>
      <c r="J22" s="947"/>
      <c r="K22" s="947"/>
      <c r="L22" s="948"/>
    </row>
    <row r="23" spans="2:12" x14ac:dyDescent="0.25">
      <c r="B23" s="943"/>
      <c r="C23" s="944"/>
      <c r="D23" s="944"/>
      <c r="E23" s="944"/>
      <c r="F23" s="944"/>
      <c r="G23" s="945"/>
      <c r="H23" s="943"/>
      <c r="I23" s="944"/>
      <c r="J23" s="944"/>
      <c r="K23" s="944"/>
      <c r="L23" s="945"/>
    </row>
    <row r="24" spans="2:12" x14ac:dyDescent="0.25">
      <c r="B24" s="943"/>
      <c r="C24" s="944"/>
      <c r="D24" s="944"/>
      <c r="E24" s="944"/>
      <c r="F24" s="944"/>
      <c r="G24" s="945"/>
      <c r="H24" s="943"/>
      <c r="I24" s="944"/>
      <c r="J24" s="944"/>
      <c r="K24" s="944"/>
      <c r="L24" s="945"/>
    </row>
    <row r="25" spans="2:12" x14ac:dyDescent="0.25">
      <c r="B25" s="943"/>
      <c r="C25" s="944"/>
      <c r="D25" s="944"/>
      <c r="E25" s="944"/>
      <c r="F25" s="944"/>
      <c r="G25" s="945"/>
      <c r="H25" s="943"/>
      <c r="I25" s="944"/>
      <c r="J25" s="944"/>
      <c r="K25" s="944"/>
      <c r="L25" s="945"/>
    </row>
    <row r="26" spans="2:12" x14ac:dyDescent="0.25">
      <c r="B26" s="943"/>
      <c r="C26" s="944"/>
      <c r="D26" s="944"/>
      <c r="E26" s="944"/>
      <c r="F26" s="944"/>
      <c r="G26" s="945"/>
      <c r="H26" s="943"/>
      <c r="I26" s="944"/>
      <c r="J26" s="944"/>
      <c r="K26" s="944"/>
      <c r="L26" s="945"/>
    </row>
    <row r="27" spans="2:12" x14ac:dyDescent="0.25">
      <c r="B27" s="943"/>
      <c r="C27" s="944"/>
      <c r="D27" s="944"/>
      <c r="E27" s="944"/>
      <c r="F27" s="944"/>
      <c r="G27" s="945"/>
      <c r="H27" s="943"/>
      <c r="I27" s="944"/>
      <c r="J27" s="944"/>
      <c r="K27" s="944"/>
      <c r="L27" s="945"/>
    </row>
    <row r="28" spans="2:12" x14ac:dyDescent="0.25">
      <c r="B28" s="943"/>
      <c r="C28" s="944"/>
      <c r="D28" s="944"/>
      <c r="E28" s="944"/>
      <c r="F28" s="944"/>
      <c r="G28" s="945"/>
      <c r="H28" s="943"/>
      <c r="I28" s="944"/>
      <c r="J28" s="944"/>
      <c r="K28" s="944"/>
      <c r="L28" s="945"/>
    </row>
    <row r="29" spans="2:12" x14ac:dyDescent="0.25">
      <c r="B29" s="943"/>
      <c r="C29" s="944"/>
      <c r="D29" s="944"/>
      <c r="E29" s="944"/>
      <c r="F29" s="944"/>
      <c r="G29" s="945"/>
      <c r="H29" s="943"/>
      <c r="I29" s="944"/>
      <c r="J29" s="944"/>
      <c r="K29" s="944"/>
      <c r="L29" s="945"/>
    </row>
    <row r="30" spans="2:12" x14ac:dyDescent="0.25">
      <c r="B30" s="943"/>
      <c r="C30" s="944"/>
      <c r="D30" s="944"/>
      <c r="E30" s="944"/>
      <c r="F30" s="944"/>
      <c r="G30" s="945"/>
      <c r="H30" s="943"/>
      <c r="I30" s="944"/>
      <c r="J30" s="944"/>
      <c r="K30" s="944"/>
      <c r="L30" s="945"/>
    </row>
    <row r="31" spans="2:12" x14ac:dyDescent="0.25">
      <c r="B31" s="943"/>
      <c r="C31" s="944"/>
      <c r="D31" s="944"/>
      <c r="E31" s="944"/>
      <c r="F31" s="944"/>
      <c r="G31" s="945"/>
      <c r="H31" s="943"/>
      <c r="I31" s="944"/>
      <c r="J31" s="944"/>
      <c r="K31" s="944"/>
      <c r="L31" s="945"/>
    </row>
    <row r="32" spans="2:12" x14ac:dyDescent="0.25">
      <c r="B32" s="943"/>
      <c r="C32" s="944"/>
      <c r="D32" s="944"/>
      <c r="E32" s="944"/>
      <c r="F32" s="944"/>
      <c r="G32" s="945"/>
      <c r="H32" s="943"/>
      <c r="I32" s="944"/>
      <c r="J32" s="944"/>
      <c r="K32" s="944"/>
      <c r="L32" s="945"/>
    </row>
    <row r="33" spans="2:12" x14ac:dyDescent="0.25">
      <c r="B33" s="943"/>
      <c r="C33" s="944"/>
      <c r="D33" s="944"/>
      <c r="E33" s="944"/>
      <c r="F33" s="944"/>
      <c r="G33" s="945"/>
      <c r="H33" s="943"/>
      <c r="I33" s="944"/>
      <c r="J33" s="944"/>
      <c r="K33" s="944"/>
      <c r="L33" s="945"/>
    </row>
    <row r="34" spans="2:12" x14ac:dyDescent="0.25">
      <c r="B34" s="943"/>
      <c r="C34" s="944"/>
      <c r="D34" s="944"/>
      <c r="E34" s="944"/>
      <c r="F34" s="944"/>
      <c r="G34" s="945"/>
      <c r="H34" s="943"/>
      <c r="I34" s="944"/>
      <c r="J34" s="944"/>
      <c r="K34" s="944"/>
      <c r="L34" s="945"/>
    </row>
    <row r="35" spans="2:12" ht="15.75" thickBot="1" x14ac:dyDescent="0.3">
      <c r="B35" s="943"/>
      <c r="C35" s="944"/>
      <c r="D35" s="944"/>
      <c r="E35" s="944"/>
      <c r="F35" s="944"/>
      <c r="G35" s="945"/>
      <c r="H35" s="943"/>
      <c r="I35" s="944"/>
      <c r="J35" s="944"/>
      <c r="K35" s="944"/>
      <c r="L35" s="945"/>
    </row>
    <row r="36" spans="2:12" x14ac:dyDescent="0.25">
      <c r="B36" s="931" t="s">
        <v>971</v>
      </c>
      <c r="C36" s="932"/>
      <c r="D36" s="932"/>
      <c r="E36" s="932"/>
      <c r="F36" s="932"/>
      <c r="G36" s="933"/>
      <c r="H36" s="937" t="s">
        <v>972</v>
      </c>
      <c r="I36" s="938"/>
      <c r="J36" s="938"/>
      <c r="K36" s="938"/>
      <c r="L36" s="939"/>
    </row>
    <row r="37" spans="2:12" ht="18" customHeight="1" thickBot="1" x14ac:dyDescent="0.3">
      <c r="B37" s="934"/>
      <c r="C37" s="935"/>
      <c r="D37" s="935"/>
      <c r="E37" s="935"/>
      <c r="F37" s="935"/>
      <c r="G37" s="936"/>
      <c r="H37" s="940"/>
      <c r="I37" s="941"/>
      <c r="J37" s="941"/>
      <c r="K37" s="941"/>
      <c r="L37" s="942"/>
    </row>
    <row r="38" spans="2:12" x14ac:dyDescent="0.25">
      <c r="B38" s="946" t="s">
        <v>721</v>
      </c>
      <c r="C38" s="947"/>
      <c r="D38" s="947"/>
      <c r="E38" s="947"/>
      <c r="F38" s="947"/>
      <c r="G38" s="948"/>
      <c r="H38" s="946" t="s">
        <v>722</v>
      </c>
      <c r="I38" s="947"/>
      <c r="J38" s="947"/>
      <c r="K38" s="947"/>
      <c r="L38" s="948"/>
    </row>
    <row r="39" spans="2:12" x14ac:dyDescent="0.25">
      <c r="B39" s="943"/>
      <c r="C39" s="944"/>
      <c r="D39" s="944"/>
      <c r="E39" s="944"/>
      <c r="F39" s="944"/>
      <c r="G39" s="945"/>
      <c r="H39" s="943"/>
      <c r="I39" s="944"/>
      <c r="J39" s="944"/>
      <c r="K39" s="944"/>
      <c r="L39" s="945"/>
    </row>
    <row r="40" spans="2:12" x14ac:dyDescent="0.25">
      <c r="B40" s="943"/>
      <c r="C40" s="944"/>
      <c r="D40" s="944"/>
      <c r="E40" s="944"/>
      <c r="F40" s="944"/>
      <c r="G40" s="945"/>
      <c r="H40" s="943"/>
      <c r="I40" s="944"/>
      <c r="J40" s="944"/>
      <c r="K40" s="944"/>
      <c r="L40" s="945"/>
    </row>
    <row r="41" spans="2:12" x14ac:dyDescent="0.25">
      <c r="B41" s="943"/>
      <c r="C41" s="944"/>
      <c r="D41" s="944"/>
      <c r="E41" s="944"/>
      <c r="F41" s="944"/>
      <c r="G41" s="945"/>
      <c r="H41" s="943"/>
      <c r="I41" s="944"/>
      <c r="J41" s="944"/>
      <c r="K41" s="944"/>
      <c r="L41" s="945"/>
    </row>
    <row r="42" spans="2:12" x14ac:dyDescent="0.25">
      <c r="B42" s="943"/>
      <c r="C42" s="944"/>
      <c r="D42" s="944"/>
      <c r="E42" s="944"/>
      <c r="F42" s="944"/>
      <c r="G42" s="945"/>
      <c r="H42" s="943"/>
      <c r="I42" s="944"/>
      <c r="J42" s="944"/>
      <c r="K42" s="944"/>
      <c r="L42" s="945"/>
    </row>
    <row r="43" spans="2:12" x14ac:dyDescent="0.25">
      <c r="B43" s="943"/>
      <c r="C43" s="944"/>
      <c r="D43" s="944"/>
      <c r="E43" s="944"/>
      <c r="F43" s="944"/>
      <c r="G43" s="945"/>
      <c r="H43" s="943"/>
      <c r="I43" s="944"/>
      <c r="J43" s="944"/>
      <c r="K43" s="944"/>
      <c r="L43" s="945"/>
    </row>
    <row r="44" spans="2:12" x14ac:dyDescent="0.25">
      <c r="B44" s="943"/>
      <c r="C44" s="944"/>
      <c r="D44" s="944"/>
      <c r="E44" s="944"/>
      <c r="F44" s="944"/>
      <c r="G44" s="945"/>
      <c r="H44" s="943"/>
      <c r="I44" s="944"/>
      <c r="J44" s="944"/>
      <c r="K44" s="944"/>
      <c r="L44" s="945"/>
    </row>
    <row r="45" spans="2:12" x14ac:dyDescent="0.25">
      <c r="B45" s="943"/>
      <c r="C45" s="944"/>
      <c r="D45" s="944"/>
      <c r="E45" s="944"/>
      <c r="F45" s="944"/>
      <c r="G45" s="945"/>
      <c r="H45" s="943"/>
      <c r="I45" s="944"/>
      <c r="J45" s="944"/>
      <c r="K45" s="944"/>
      <c r="L45" s="945"/>
    </row>
    <row r="46" spans="2:12" x14ac:dyDescent="0.25">
      <c r="B46" s="943"/>
      <c r="C46" s="944"/>
      <c r="D46" s="944"/>
      <c r="E46" s="944"/>
      <c r="F46" s="944"/>
      <c r="G46" s="945"/>
      <c r="H46" s="943"/>
      <c r="I46" s="944"/>
      <c r="J46" s="944"/>
      <c r="K46" s="944"/>
      <c r="L46" s="945"/>
    </row>
    <row r="47" spans="2:12" x14ac:dyDescent="0.25">
      <c r="B47" s="943"/>
      <c r="C47" s="944"/>
      <c r="D47" s="944"/>
      <c r="E47" s="944"/>
      <c r="F47" s="944"/>
      <c r="G47" s="945"/>
      <c r="H47" s="943"/>
      <c r="I47" s="944"/>
      <c r="J47" s="944"/>
      <c r="K47" s="944"/>
      <c r="L47" s="945"/>
    </row>
    <row r="48" spans="2:12" x14ac:dyDescent="0.25">
      <c r="B48" s="943"/>
      <c r="C48" s="944"/>
      <c r="D48" s="944"/>
      <c r="E48" s="944"/>
      <c r="F48" s="944"/>
      <c r="G48" s="945"/>
      <c r="H48" s="943"/>
      <c r="I48" s="944"/>
      <c r="J48" s="944"/>
      <c r="K48" s="944"/>
      <c r="L48" s="945"/>
    </row>
    <row r="49" spans="2:12" x14ac:dyDescent="0.25">
      <c r="B49" s="943"/>
      <c r="C49" s="944"/>
      <c r="D49" s="944"/>
      <c r="E49" s="944"/>
      <c r="F49" s="944"/>
      <c r="G49" s="945"/>
      <c r="H49" s="943"/>
      <c r="I49" s="944"/>
      <c r="J49" s="944"/>
      <c r="K49" s="944"/>
      <c r="L49" s="945"/>
    </row>
    <row r="50" spans="2:12" x14ac:dyDescent="0.25">
      <c r="B50" s="943"/>
      <c r="C50" s="944"/>
      <c r="D50" s="944"/>
      <c r="E50" s="944"/>
      <c r="F50" s="944"/>
      <c r="G50" s="945"/>
      <c r="H50" s="943"/>
      <c r="I50" s="944"/>
      <c r="J50" s="944"/>
      <c r="K50" s="944"/>
      <c r="L50" s="945"/>
    </row>
    <row r="51" spans="2:12" ht="15.75" thickBot="1" x14ac:dyDescent="0.3">
      <c r="B51" s="943"/>
      <c r="C51" s="944"/>
      <c r="D51" s="944"/>
      <c r="E51" s="944"/>
      <c r="F51" s="944"/>
      <c r="G51" s="945"/>
      <c r="H51" s="943"/>
      <c r="I51" s="944"/>
      <c r="J51" s="944"/>
      <c r="K51" s="944"/>
      <c r="L51" s="945"/>
    </row>
    <row r="52" spans="2:12" ht="15" customHeight="1" x14ac:dyDescent="0.25">
      <c r="B52" s="937" t="s">
        <v>973</v>
      </c>
      <c r="C52" s="938"/>
      <c r="D52" s="938"/>
      <c r="E52" s="938"/>
      <c r="F52" s="938"/>
      <c r="G52" s="939"/>
      <c r="H52" s="937" t="s">
        <v>974</v>
      </c>
      <c r="I52" s="938"/>
      <c r="J52" s="938"/>
      <c r="K52" s="938"/>
      <c r="L52" s="939"/>
    </row>
    <row r="53" spans="2:12" ht="15.75" thickBot="1" x14ac:dyDescent="0.3">
      <c r="B53" s="940"/>
      <c r="C53" s="941"/>
      <c r="D53" s="941"/>
      <c r="E53" s="941"/>
      <c r="F53" s="941"/>
      <c r="G53" s="942"/>
      <c r="H53" s="940"/>
      <c r="I53" s="941"/>
      <c r="J53" s="941"/>
      <c r="K53" s="941"/>
      <c r="L53" s="942"/>
    </row>
    <row r="54" spans="2:12" x14ac:dyDescent="0.25">
      <c r="B54" s="946" t="s">
        <v>721</v>
      </c>
      <c r="C54" s="947"/>
      <c r="D54" s="947"/>
      <c r="E54" s="947"/>
      <c r="F54" s="947"/>
      <c r="G54" s="948"/>
      <c r="H54" s="946" t="s">
        <v>722</v>
      </c>
      <c r="I54" s="947"/>
      <c r="J54" s="947"/>
      <c r="K54" s="947"/>
      <c r="L54" s="948"/>
    </row>
    <row r="55" spans="2:12" x14ac:dyDescent="0.25">
      <c r="B55" s="943"/>
      <c r="C55" s="944"/>
      <c r="D55" s="944"/>
      <c r="E55" s="944"/>
      <c r="F55" s="944"/>
      <c r="G55" s="945"/>
      <c r="H55" s="943"/>
      <c r="I55" s="944"/>
      <c r="J55" s="944"/>
      <c r="K55" s="944"/>
      <c r="L55" s="945"/>
    </row>
    <row r="56" spans="2:12" x14ac:dyDescent="0.25">
      <c r="B56" s="943"/>
      <c r="C56" s="944"/>
      <c r="D56" s="944"/>
      <c r="E56" s="944"/>
      <c r="F56" s="944"/>
      <c r="G56" s="945"/>
      <c r="H56" s="943"/>
      <c r="I56" s="944"/>
      <c r="J56" s="944"/>
      <c r="K56" s="944"/>
      <c r="L56" s="945"/>
    </row>
    <row r="57" spans="2:12" x14ac:dyDescent="0.25">
      <c r="B57" s="943"/>
      <c r="C57" s="944"/>
      <c r="D57" s="944"/>
      <c r="E57" s="944"/>
      <c r="F57" s="944"/>
      <c r="G57" s="945"/>
      <c r="H57" s="943"/>
      <c r="I57" s="944"/>
      <c r="J57" s="944"/>
      <c r="K57" s="944"/>
      <c r="L57" s="945"/>
    </row>
    <row r="58" spans="2:12" x14ac:dyDescent="0.25">
      <c r="B58" s="943"/>
      <c r="C58" s="944"/>
      <c r="D58" s="944"/>
      <c r="E58" s="944"/>
      <c r="F58" s="944"/>
      <c r="G58" s="945"/>
      <c r="H58" s="943"/>
      <c r="I58" s="944"/>
      <c r="J58" s="944"/>
      <c r="K58" s="944"/>
      <c r="L58" s="945"/>
    </row>
    <row r="59" spans="2:12" x14ac:dyDescent="0.25">
      <c r="B59" s="943"/>
      <c r="C59" s="944"/>
      <c r="D59" s="944"/>
      <c r="E59" s="944"/>
      <c r="F59" s="944"/>
      <c r="G59" s="945"/>
      <c r="H59" s="943"/>
      <c r="I59" s="944"/>
      <c r="J59" s="944"/>
      <c r="K59" s="944"/>
      <c r="L59" s="945"/>
    </row>
    <row r="60" spans="2:12" x14ac:dyDescent="0.25">
      <c r="B60" s="943"/>
      <c r="C60" s="944"/>
      <c r="D60" s="944"/>
      <c r="E60" s="944"/>
      <c r="F60" s="944"/>
      <c r="G60" s="945"/>
      <c r="H60" s="943"/>
      <c r="I60" s="944"/>
      <c r="J60" s="944"/>
      <c r="K60" s="944"/>
      <c r="L60" s="945"/>
    </row>
    <row r="61" spans="2:12" x14ac:dyDescent="0.25">
      <c r="B61" s="943"/>
      <c r="C61" s="944"/>
      <c r="D61" s="944"/>
      <c r="E61" s="944"/>
      <c r="F61" s="944"/>
      <c r="G61" s="945"/>
      <c r="H61" s="943"/>
      <c r="I61" s="944"/>
      <c r="J61" s="944"/>
      <c r="K61" s="944"/>
      <c r="L61" s="945"/>
    </row>
    <row r="62" spans="2:12" x14ac:dyDescent="0.25">
      <c r="B62" s="943"/>
      <c r="C62" s="944"/>
      <c r="D62" s="944"/>
      <c r="E62" s="944"/>
      <c r="F62" s="944"/>
      <c r="G62" s="945"/>
      <c r="H62" s="943"/>
      <c r="I62" s="944"/>
      <c r="J62" s="944"/>
      <c r="K62" s="944"/>
      <c r="L62" s="945"/>
    </row>
    <row r="63" spans="2:12" x14ac:dyDescent="0.25">
      <c r="B63" s="943"/>
      <c r="C63" s="944"/>
      <c r="D63" s="944"/>
      <c r="E63" s="944"/>
      <c r="F63" s="944"/>
      <c r="G63" s="945"/>
      <c r="H63" s="943"/>
      <c r="I63" s="944"/>
      <c r="J63" s="944"/>
      <c r="K63" s="944"/>
      <c r="L63" s="945"/>
    </row>
    <row r="64" spans="2:12" x14ac:dyDescent="0.25">
      <c r="B64" s="943"/>
      <c r="C64" s="944"/>
      <c r="D64" s="944"/>
      <c r="E64" s="944"/>
      <c r="F64" s="944"/>
      <c r="G64" s="945"/>
      <c r="H64" s="943"/>
      <c r="I64" s="944"/>
      <c r="J64" s="944"/>
      <c r="K64" s="944"/>
      <c r="L64" s="945"/>
    </row>
    <row r="65" spans="2:12" x14ac:dyDescent="0.25">
      <c r="B65" s="943"/>
      <c r="C65" s="944"/>
      <c r="D65" s="944"/>
      <c r="E65" s="944"/>
      <c r="F65" s="944"/>
      <c r="G65" s="945"/>
      <c r="H65" s="943"/>
      <c r="I65" s="944"/>
      <c r="J65" s="944"/>
      <c r="K65" s="944"/>
      <c r="L65" s="945"/>
    </row>
    <row r="66" spans="2:12" x14ac:dyDescent="0.25">
      <c r="B66" s="943"/>
      <c r="C66" s="944"/>
      <c r="D66" s="944"/>
      <c r="E66" s="944"/>
      <c r="F66" s="944"/>
      <c r="G66" s="945"/>
      <c r="H66" s="943"/>
      <c r="I66" s="944"/>
      <c r="J66" s="944"/>
      <c r="K66" s="944"/>
      <c r="L66" s="945"/>
    </row>
    <row r="67" spans="2:12" ht="15.75" thickBot="1" x14ac:dyDescent="0.3">
      <c r="B67" s="943"/>
      <c r="C67" s="944"/>
      <c r="D67" s="944"/>
      <c r="E67" s="944"/>
      <c r="F67" s="944"/>
      <c r="G67" s="945"/>
      <c r="H67" s="943"/>
      <c r="I67" s="944"/>
      <c r="J67" s="944"/>
      <c r="K67" s="944"/>
      <c r="L67" s="945"/>
    </row>
    <row r="68" spans="2:12" x14ac:dyDescent="0.25">
      <c r="B68" s="931" t="s">
        <v>975</v>
      </c>
      <c r="C68" s="932"/>
      <c r="D68" s="932"/>
      <c r="E68" s="932"/>
      <c r="F68" s="932"/>
      <c r="G68" s="933"/>
      <c r="H68" s="937" t="s">
        <v>976</v>
      </c>
      <c r="I68" s="938"/>
      <c r="J68" s="938"/>
      <c r="K68" s="938"/>
      <c r="L68" s="939"/>
    </row>
    <row r="69" spans="2:12" ht="15.75" thickBot="1" x14ac:dyDescent="0.3">
      <c r="B69" s="934"/>
      <c r="C69" s="935"/>
      <c r="D69" s="935"/>
      <c r="E69" s="935"/>
      <c r="F69" s="935"/>
      <c r="G69" s="936"/>
      <c r="H69" s="940"/>
      <c r="I69" s="941"/>
      <c r="J69" s="941"/>
      <c r="K69" s="941"/>
      <c r="L69" s="942"/>
    </row>
    <row r="70" spans="2:12" x14ac:dyDescent="0.25">
      <c r="B70" s="946" t="s">
        <v>721</v>
      </c>
      <c r="C70" s="947"/>
      <c r="D70" s="947"/>
      <c r="E70" s="947"/>
      <c r="F70" s="947"/>
      <c r="G70" s="948"/>
      <c r="H70" s="946" t="s">
        <v>722</v>
      </c>
      <c r="I70" s="947"/>
      <c r="J70" s="947"/>
      <c r="K70" s="947"/>
      <c r="L70" s="948"/>
    </row>
    <row r="71" spans="2:12" x14ac:dyDescent="0.25">
      <c r="B71" s="943"/>
      <c r="C71" s="944"/>
      <c r="D71" s="944"/>
      <c r="E71" s="944"/>
      <c r="F71" s="944"/>
      <c r="G71" s="945"/>
      <c r="H71" s="943"/>
      <c r="I71" s="944"/>
      <c r="J71" s="944"/>
      <c r="K71" s="944"/>
      <c r="L71" s="945"/>
    </row>
    <row r="72" spans="2:12" x14ac:dyDescent="0.25">
      <c r="B72" s="943"/>
      <c r="C72" s="944"/>
      <c r="D72" s="944"/>
      <c r="E72" s="944"/>
      <c r="F72" s="944"/>
      <c r="G72" s="945"/>
      <c r="H72" s="943"/>
      <c r="I72" s="944"/>
      <c r="J72" s="944"/>
      <c r="K72" s="944"/>
      <c r="L72" s="945"/>
    </row>
    <row r="73" spans="2:12" x14ac:dyDescent="0.25">
      <c r="B73" s="943"/>
      <c r="C73" s="944"/>
      <c r="D73" s="944"/>
      <c r="E73" s="944"/>
      <c r="F73" s="944"/>
      <c r="G73" s="945"/>
      <c r="H73" s="943"/>
      <c r="I73" s="944"/>
      <c r="J73" s="944"/>
      <c r="K73" s="944"/>
      <c r="L73" s="945"/>
    </row>
    <row r="74" spans="2:12" x14ac:dyDescent="0.25">
      <c r="B74" s="943"/>
      <c r="C74" s="944"/>
      <c r="D74" s="944"/>
      <c r="E74" s="944"/>
      <c r="F74" s="944"/>
      <c r="G74" s="945"/>
      <c r="H74" s="943"/>
      <c r="I74" s="944"/>
      <c r="J74" s="944"/>
      <c r="K74" s="944"/>
      <c r="L74" s="945"/>
    </row>
    <row r="75" spans="2:12" x14ac:dyDescent="0.25">
      <c r="B75" s="943"/>
      <c r="C75" s="944"/>
      <c r="D75" s="944"/>
      <c r="E75" s="944"/>
      <c r="F75" s="944"/>
      <c r="G75" s="945"/>
      <c r="H75" s="943"/>
      <c r="I75" s="944"/>
      <c r="J75" s="944"/>
      <c r="K75" s="944"/>
      <c r="L75" s="945"/>
    </row>
    <row r="76" spans="2:12" x14ac:dyDescent="0.25">
      <c r="B76" s="943"/>
      <c r="C76" s="944"/>
      <c r="D76" s="944"/>
      <c r="E76" s="944"/>
      <c r="F76" s="944"/>
      <c r="G76" s="945"/>
      <c r="H76" s="943"/>
      <c r="I76" s="944"/>
      <c r="J76" s="944"/>
      <c r="K76" s="944"/>
      <c r="L76" s="945"/>
    </row>
    <row r="77" spans="2:12" x14ac:dyDescent="0.25">
      <c r="B77" s="943"/>
      <c r="C77" s="944"/>
      <c r="D77" s="944"/>
      <c r="E77" s="944"/>
      <c r="F77" s="944"/>
      <c r="G77" s="945"/>
      <c r="H77" s="943"/>
      <c r="I77" s="944"/>
      <c r="J77" s="944"/>
      <c r="K77" s="944"/>
      <c r="L77" s="945"/>
    </row>
    <row r="78" spans="2:12" x14ac:dyDescent="0.25">
      <c r="B78" s="943"/>
      <c r="C78" s="944"/>
      <c r="D78" s="944"/>
      <c r="E78" s="944"/>
      <c r="F78" s="944"/>
      <c r="G78" s="945"/>
      <c r="H78" s="943"/>
      <c r="I78" s="944"/>
      <c r="J78" s="944"/>
      <c r="K78" s="944"/>
      <c r="L78" s="945"/>
    </row>
    <row r="79" spans="2:12" x14ac:dyDescent="0.25">
      <c r="B79" s="943"/>
      <c r="C79" s="944"/>
      <c r="D79" s="944"/>
      <c r="E79" s="944"/>
      <c r="F79" s="944"/>
      <c r="G79" s="945"/>
      <c r="H79" s="943"/>
      <c r="I79" s="944"/>
      <c r="J79" s="944"/>
      <c r="K79" s="944"/>
      <c r="L79" s="945"/>
    </row>
    <row r="80" spans="2:12" x14ac:dyDescent="0.25">
      <c r="B80" s="943"/>
      <c r="C80" s="944"/>
      <c r="D80" s="944"/>
      <c r="E80" s="944"/>
      <c r="F80" s="944"/>
      <c r="G80" s="945"/>
      <c r="H80" s="943"/>
      <c r="I80" s="944"/>
      <c r="J80" s="944"/>
      <c r="K80" s="944"/>
      <c r="L80" s="945"/>
    </row>
    <row r="81" spans="2:12" x14ac:dyDescent="0.25">
      <c r="B81" s="943"/>
      <c r="C81" s="944"/>
      <c r="D81" s="944"/>
      <c r="E81" s="944"/>
      <c r="F81" s="944"/>
      <c r="G81" s="945"/>
      <c r="H81" s="943"/>
      <c r="I81" s="944"/>
      <c r="J81" s="944"/>
      <c r="K81" s="944"/>
      <c r="L81" s="945"/>
    </row>
    <row r="82" spans="2:12" x14ac:dyDescent="0.25">
      <c r="B82" s="943"/>
      <c r="C82" s="944"/>
      <c r="D82" s="944"/>
      <c r="E82" s="944"/>
      <c r="F82" s="944"/>
      <c r="G82" s="945"/>
      <c r="H82" s="943"/>
      <c r="I82" s="944"/>
      <c r="J82" s="944"/>
      <c r="K82" s="944"/>
      <c r="L82" s="945"/>
    </row>
    <row r="83" spans="2:12" ht="15.75" thickBot="1" x14ac:dyDescent="0.3">
      <c r="B83" s="943"/>
      <c r="C83" s="944"/>
      <c r="D83" s="944"/>
      <c r="E83" s="944"/>
      <c r="F83" s="944"/>
      <c r="G83" s="945"/>
      <c r="H83" s="943"/>
      <c r="I83" s="944"/>
      <c r="J83" s="944"/>
      <c r="K83" s="944"/>
      <c r="L83" s="945"/>
    </row>
    <row r="84" spans="2:12" x14ac:dyDescent="0.25">
      <c r="B84" s="931" t="s">
        <v>835</v>
      </c>
      <c r="C84" s="932"/>
      <c r="D84" s="932"/>
      <c r="E84" s="932"/>
      <c r="F84" s="932"/>
      <c r="G84" s="933"/>
      <c r="H84" s="937" t="s">
        <v>977</v>
      </c>
      <c r="I84" s="938"/>
      <c r="J84" s="938"/>
      <c r="K84" s="938"/>
      <c r="L84" s="939"/>
    </row>
    <row r="85" spans="2:12" ht="15.75" thickBot="1" x14ac:dyDescent="0.3">
      <c r="B85" s="934"/>
      <c r="C85" s="935"/>
      <c r="D85" s="935"/>
      <c r="E85" s="935"/>
      <c r="F85" s="935"/>
      <c r="G85" s="936"/>
      <c r="H85" s="940"/>
      <c r="I85" s="941"/>
      <c r="J85" s="941"/>
      <c r="K85" s="941"/>
      <c r="L85" s="942"/>
    </row>
    <row r="86" spans="2:12" x14ac:dyDescent="0.25">
      <c r="B86" s="946" t="s">
        <v>721</v>
      </c>
      <c r="C86" s="947"/>
      <c r="D86" s="947"/>
      <c r="E86" s="947"/>
      <c r="F86" s="947"/>
      <c r="G86" s="948"/>
      <c r="H86" s="946" t="s">
        <v>722</v>
      </c>
      <c r="I86" s="947"/>
      <c r="J86" s="947"/>
      <c r="K86" s="947"/>
      <c r="L86" s="948"/>
    </row>
    <row r="87" spans="2:12" x14ac:dyDescent="0.25">
      <c r="B87" s="943"/>
      <c r="C87" s="944"/>
      <c r="D87" s="944"/>
      <c r="E87" s="944"/>
      <c r="F87" s="944"/>
      <c r="G87" s="945"/>
      <c r="H87" s="943"/>
      <c r="I87" s="944"/>
      <c r="J87" s="944"/>
      <c r="K87" s="944"/>
      <c r="L87" s="945"/>
    </row>
    <row r="88" spans="2:12" x14ac:dyDescent="0.25">
      <c r="B88" s="943"/>
      <c r="C88" s="944"/>
      <c r="D88" s="944"/>
      <c r="E88" s="944"/>
      <c r="F88" s="944"/>
      <c r="G88" s="945"/>
      <c r="H88" s="943"/>
      <c r="I88" s="944"/>
      <c r="J88" s="944"/>
      <c r="K88" s="944"/>
      <c r="L88" s="945"/>
    </row>
    <row r="89" spans="2:12" x14ac:dyDescent="0.25">
      <c r="B89" s="943"/>
      <c r="C89" s="944"/>
      <c r="D89" s="944"/>
      <c r="E89" s="944"/>
      <c r="F89" s="944"/>
      <c r="G89" s="945"/>
      <c r="H89" s="943"/>
      <c r="I89" s="944"/>
      <c r="J89" s="944"/>
      <c r="K89" s="944"/>
      <c r="L89" s="945"/>
    </row>
    <row r="90" spans="2:12" x14ac:dyDescent="0.25">
      <c r="B90" s="943"/>
      <c r="C90" s="944"/>
      <c r="D90" s="944"/>
      <c r="E90" s="944"/>
      <c r="F90" s="944"/>
      <c r="G90" s="945"/>
      <c r="H90" s="943"/>
      <c r="I90" s="944"/>
      <c r="J90" s="944"/>
      <c r="K90" s="944"/>
      <c r="L90" s="945"/>
    </row>
    <row r="91" spans="2:12" x14ac:dyDescent="0.25">
      <c r="B91" s="943"/>
      <c r="C91" s="944"/>
      <c r="D91" s="944"/>
      <c r="E91" s="944"/>
      <c r="F91" s="944"/>
      <c r="G91" s="945"/>
      <c r="H91" s="943"/>
      <c r="I91" s="944"/>
      <c r="J91" s="944"/>
      <c r="K91" s="944"/>
      <c r="L91" s="945"/>
    </row>
    <row r="92" spans="2:12" x14ac:dyDescent="0.25">
      <c r="B92" s="943"/>
      <c r="C92" s="944"/>
      <c r="D92" s="944"/>
      <c r="E92" s="944"/>
      <c r="F92" s="944"/>
      <c r="G92" s="945"/>
      <c r="H92" s="943"/>
      <c r="I92" s="944"/>
      <c r="J92" s="944"/>
      <c r="K92" s="944"/>
      <c r="L92" s="945"/>
    </row>
    <row r="93" spans="2:12" x14ac:dyDescent="0.25">
      <c r="B93" s="943"/>
      <c r="C93" s="944"/>
      <c r="D93" s="944"/>
      <c r="E93" s="944"/>
      <c r="F93" s="944"/>
      <c r="G93" s="945"/>
      <c r="H93" s="943"/>
      <c r="I93" s="944"/>
      <c r="J93" s="944"/>
      <c r="K93" s="944"/>
      <c r="L93" s="945"/>
    </row>
    <row r="94" spans="2:12" x14ac:dyDescent="0.25">
      <c r="B94" s="943"/>
      <c r="C94" s="944"/>
      <c r="D94" s="944"/>
      <c r="E94" s="944"/>
      <c r="F94" s="944"/>
      <c r="G94" s="945"/>
      <c r="H94" s="943"/>
      <c r="I94" s="944"/>
      <c r="J94" s="944"/>
      <c r="K94" s="944"/>
      <c r="L94" s="945"/>
    </row>
    <row r="95" spans="2:12" x14ac:dyDescent="0.25">
      <c r="B95" s="943"/>
      <c r="C95" s="944"/>
      <c r="D95" s="944"/>
      <c r="E95" s="944"/>
      <c r="F95" s="944"/>
      <c r="G95" s="945"/>
      <c r="H95" s="943"/>
      <c r="I95" s="944"/>
      <c r="J95" s="944"/>
      <c r="K95" s="944"/>
      <c r="L95" s="945"/>
    </row>
    <row r="96" spans="2:12" x14ac:dyDescent="0.25">
      <c r="B96" s="943"/>
      <c r="C96" s="944"/>
      <c r="D96" s="944"/>
      <c r="E96" s="944"/>
      <c r="F96" s="944"/>
      <c r="G96" s="945"/>
      <c r="H96" s="943"/>
      <c r="I96" s="944"/>
      <c r="J96" s="944"/>
      <c r="K96" s="944"/>
      <c r="L96" s="945"/>
    </row>
    <row r="97" spans="2:12" x14ac:dyDescent="0.25">
      <c r="B97" s="943"/>
      <c r="C97" s="944"/>
      <c r="D97" s="944"/>
      <c r="E97" s="944"/>
      <c r="F97" s="944"/>
      <c r="G97" s="945"/>
      <c r="H97" s="943"/>
      <c r="I97" s="944"/>
      <c r="J97" s="944"/>
      <c r="K97" s="944"/>
      <c r="L97" s="945"/>
    </row>
    <row r="98" spans="2:12" x14ac:dyDescent="0.25">
      <c r="B98" s="943"/>
      <c r="C98" s="944"/>
      <c r="D98" s="944"/>
      <c r="E98" s="944"/>
      <c r="F98" s="944"/>
      <c r="G98" s="945"/>
      <c r="H98" s="943"/>
      <c r="I98" s="944"/>
      <c r="J98" s="944"/>
      <c r="K98" s="944"/>
      <c r="L98" s="945"/>
    </row>
    <row r="99" spans="2:12" ht="15.75" thickBot="1" x14ac:dyDescent="0.3">
      <c r="B99" s="943"/>
      <c r="C99" s="944"/>
      <c r="D99" s="944"/>
      <c r="E99" s="944"/>
      <c r="F99" s="944"/>
      <c r="G99" s="945"/>
      <c r="H99" s="943"/>
      <c r="I99" s="944"/>
      <c r="J99" s="944"/>
      <c r="K99" s="944"/>
      <c r="L99" s="945"/>
    </row>
    <row r="100" spans="2:12" x14ac:dyDescent="0.25">
      <c r="B100" s="937" t="s">
        <v>893</v>
      </c>
      <c r="C100" s="938"/>
      <c r="D100" s="938"/>
      <c r="E100" s="938"/>
      <c r="F100" s="938"/>
      <c r="G100" s="939"/>
      <c r="H100" s="937" t="s">
        <v>978</v>
      </c>
      <c r="I100" s="938"/>
      <c r="J100" s="938"/>
      <c r="K100" s="938"/>
      <c r="L100" s="939"/>
    </row>
    <row r="101" spans="2:12" ht="15.75" thickBot="1" x14ac:dyDescent="0.3">
      <c r="B101" s="940"/>
      <c r="C101" s="941"/>
      <c r="D101" s="941"/>
      <c r="E101" s="941"/>
      <c r="F101" s="941"/>
      <c r="G101" s="942"/>
      <c r="H101" s="940"/>
      <c r="I101" s="941"/>
      <c r="J101" s="941"/>
      <c r="K101" s="941"/>
      <c r="L101" s="942"/>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3CF7D3-8568-4A3F-A27C-5ED0338B90DE}">
  <dimension ref="B1:M252"/>
  <sheetViews>
    <sheetView view="pageBreakPreview" zoomScale="85" zoomScaleNormal="100" zoomScaleSheetLayoutView="85" zoomScalePageLayoutView="110" workbookViewId="0">
      <selection activeCell="K260" sqref="K260"/>
    </sheetView>
  </sheetViews>
  <sheetFormatPr baseColWidth="10" defaultColWidth="11.42578125" defaultRowHeight="15" x14ac:dyDescent="0.25"/>
  <cols>
    <col min="1" max="1" width="3.5703125"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11" t="s">
        <v>386</v>
      </c>
      <c r="C1" s="912"/>
      <c r="D1" s="912"/>
      <c r="E1" s="912"/>
      <c r="F1" s="912"/>
      <c r="G1" s="912"/>
      <c r="H1" s="912"/>
      <c r="I1" s="912"/>
      <c r="J1" s="912"/>
      <c r="K1" s="912"/>
      <c r="L1" s="913"/>
    </row>
    <row r="2" spans="2:12" ht="11.25" customHeight="1" x14ac:dyDescent="0.25">
      <c r="B2" s="914"/>
      <c r="C2" s="915"/>
      <c r="D2" s="915"/>
      <c r="E2" s="915"/>
      <c r="F2" s="915"/>
      <c r="G2" s="915"/>
      <c r="H2" s="915"/>
      <c r="I2" s="915"/>
      <c r="J2" s="915"/>
      <c r="K2" s="915"/>
      <c r="L2" s="916"/>
    </row>
    <row r="3" spans="2:12" ht="24.95" customHeight="1" x14ac:dyDescent="0.25">
      <c r="B3" s="1053" t="s">
        <v>434</v>
      </c>
      <c r="C3" s="1053"/>
      <c r="D3" s="1053"/>
      <c r="E3" s="1053"/>
      <c r="F3" s="157">
        <v>44013</v>
      </c>
      <c r="G3" s="1053" t="s">
        <v>435</v>
      </c>
      <c r="H3" s="1053"/>
      <c r="I3" s="1053"/>
      <c r="J3" s="1054">
        <v>44019</v>
      </c>
      <c r="K3" s="1053"/>
      <c r="L3" s="1053"/>
    </row>
    <row r="4" spans="2:12" ht="24.95" customHeight="1" x14ac:dyDescent="0.25">
      <c r="B4" s="1055" t="s">
        <v>384</v>
      </c>
      <c r="C4" s="1055"/>
      <c r="D4" s="1055"/>
      <c r="E4" s="1055"/>
      <c r="F4" s="1055"/>
      <c r="G4" s="1055"/>
      <c r="H4" s="1056" t="s">
        <v>701</v>
      </c>
      <c r="I4" s="1056"/>
      <c r="J4" s="206" t="s">
        <v>2</v>
      </c>
      <c r="K4" s="929" t="s">
        <v>0</v>
      </c>
      <c r="L4" s="929"/>
    </row>
    <row r="5" spans="2:12" ht="24.95" customHeight="1" x14ac:dyDescent="0.25">
      <c r="B5" s="1055"/>
      <c r="C5" s="1055"/>
      <c r="D5" s="1055"/>
      <c r="E5" s="1055"/>
      <c r="F5" s="1055"/>
      <c r="G5" s="1055"/>
      <c r="H5" s="1057" t="s">
        <v>702</v>
      </c>
      <c r="I5" s="1057"/>
      <c r="J5" s="206">
        <v>2</v>
      </c>
      <c r="K5" s="929" t="s">
        <v>436</v>
      </c>
      <c r="L5" s="929"/>
    </row>
    <row r="6" spans="2:12" ht="24.95" customHeight="1" thickBot="1" x14ac:dyDescent="0.3">
      <c r="B6" s="1055" t="s">
        <v>1101</v>
      </c>
      <c r="C6" s="1055"/>
      <c r="D6" s="1055"/>
      <c r="E6" s="1055"/>
      <c r="F6" s="1055"/>
      <c r="G6" s="1055"/>
      <c r="H6" s="1055"/>
      <c r="I6" s="1055"/>
      <c r="J6" s="1055"/>
      <c r="K6" s="1055"/>
      <c r="L6" s="1055"/>
    </row>
    <row r="7" spans="2:12" x14ac:dyDescent="0.25">
      <c r="B7" s="946" t="s">
        <v>645</v>
      </c>
      <c r="C7" s="947"/>
      <c r="D7" s="947"/>
      <c r="E7" s="947"/>
      <c r="F7" s="947"/>
      <c r="G7" s="948"/>
      <c r="H7" s="946" t="s">
        <v>646</v>
      </c>
      <c r="I7" s="947"/>
      <c r="J7" s="947"/>
      <c r="K7" s="947"/>
      <c r="L7" s="948"/>
    </row>
    <row r="8" spans="2:12" x14ac:dyDescent="0.25">
      <c r="B8" s="943"/>
      <c r="C8" s="944"/>
      <c r="D8" s="944"/>
      <c r="E8" s="944"/>
      <c r="F8" s="944"/>
      <c r="G8" s="945"/>
      <c r="H8" s="943"/>
      <c r="I8" s="944"/>
      <c r="J8" s="944"/>
      <c r="K8" s="944"/>
      <c r="L8" s="945"/>
    </row>
    <row r="9" spans="2:12" x14ac:dyDescent="0.25">
      <c r="B9" s="943"/>
      <c r="C9" s="944"/>
      <c r="D9" s="944"/>
      <c r="E9" s="944"/>
      <c r="F9" s="944"/>
      <c r="G9" s="945"/>
      <c r="H9" s="943"/>
      <c r="I9" s="944"/>
      <c r="J9" s="944"/>
      <c r="K9" s="944"/>
      <c r="L9" s="945"/>
    </row>
    <row r="10" spans="2:12" x14ac:dyDescent="0.25">
      <c r="B10" s="943"/>
      <c r="C10" s="944"/>
      <c r="D10" s="944"/>
      <c r="E10" s="944"/>
      <c r="F10" s="944"/>
      <c r="G10" s="945"/>
      <c r="H10" s="943"/>
      <c r="I10" s="944"/>
      <c r="J10" s="944"/>
      <c r="K10" s="944"/>
      <c r="L10" s="945"/>
    </row>
    <row r="11" spans="2:12" x14ac:dyDescent="0.25">
      <c r="B11" s="943"/>
      <c r="C11" s="944"/>
      <c r="D11" s="944"/>
      <c r="E11" s="944"/>
      <c r="F11" s="944"/>
      <c r="G11" s="945"/>
      <c r="H11" s="943"/>
      <c r="I11" s="944"/>
      <c r="J11" s="944"/>
      <c r="K11" s="944"/>
      <c r="L11" s="945"/>
    </row>
    <row r="12" spans="2:12" x14ac:dyDescent="0.25">
      <c r="B12" s="943"/>
      <c r="C12" s="944"/>
      <c r="D12" s="944"/>
      <c r="E12" s="944"/>
      <c r="F12" s="944"/>
      <c r="G12" s="945"/>
      <c r="H12" s="943"/>
      <c r="I12" s="944"/>
      <c r="J12" s="944"/>
      <c r="K12" s="944"/>
      <c r="L12" s="945"/>
    </row>
    <row r="13" spans="2:12" x14ac:dyDescent="0.25">
      <c r="B13" s="943"/>
      <c r="C13" s="944"/>
      <c r="D13" s="944"/>
      <c r="E13" s="944"/>
      <c r="F13" s="944"/>
      <c r="G13" s="945"/>
      <c r="H13" s="943"/>
      <c r="I13" s="944"/>
      <c r="J13" s="944"/>
      <c r="K13" s="944"/>
      <c r="L13" s="945"/>
    </row>
    <row r="14" spans="2:12" x14ac:dyDescent="0.25">
      <c r="B14" s="943"/>
      <c r="C14" s="944"/>
      <c r="D14" s="944"/>
      <c r="E14" s="944"/>
      <c r="F14" s="944"/>
      <c r="G14" s="945"/>
      <c r="H14" s="943"/>
      <c r="I14" s="944"/>
      <c r="J14" s="944"/>
      <c r="K14" s="944"/>
      <c r="L14" s="945"/>
    </row>
    <row r="15" spans="2:12" x14ac:dyDescent="0.25">
      <c r="B15" s="943"/>
      <c r="C15" s="944"/>
      <c r="D15" s="944"/>
      <c r="E15" s="944"/>
      <c r="F15" s="944"/>
      <c r="G15" s="945"/>
      <c r="H15" s="943"/>
      <c r="I15" s="944"/>
      <c r="J15" s="944"/>
      <c r="K15" s="944"/>
      <c r="L15" s="945"/>
    </row>
    <row r="16" spans="2:12" x14ac:dyDescent="0.25">
      <c r="B16" s="943"/>
      <c r="C16" s="944"/>
      <c r="D16" s="944"/>
      <c r="E16" s="944"/>
      <c r="F16" s="944"/>
      <c r="G16" s="945"/>
      <c r="H16" s="943"/>
      <c r="I16" s="944"/>
      <c r="J16" s="944"/>
      <c r="K16" s="944"/>
      <c r="L16" s="945"/>
    </row>
    <row r="17" spans="2:12" x14ac:dyDescent="0.25">
      <c r="B17" s="943"/>
      <c r="C17" s="944"/>
      <c r="D17" s="944"/>
      <c r="E17" s="944"/>
      <c r="F17" s="944"/>
      <c r="G17" s="945"/>
      <c r="H17" s="943"/>
      <c r="I17" s="944"/>
      <c r="J17" s="944"/>
      <c r="K17" s="944"/>
      <c r="L17" s="945"/>
    </row>
    <row r="18" spans="2:12" x14ac:dyDescent="0.25">
      <c r="B18" s="943"/>
      <c r="C18" s="944"/>
      <c r="D18" s="944"/>
      <c r="E18" s="944"/>
      <c r="F18" s="944"/>
      <c r="G18" s="945"/>
      <c r="H18" s="943"/>
      <c r="I18" s="944"/>
      <c r="J18" s="944"/>
      <c r="K18" s="944"/>
      <c r="L18" s="945"/>
    </row>
    <row r="19" spans="2:12" x14ac:dyDescent="0.25">
      <c r="B19" s="943"/>
      <c r="C19" s="944"/>
      <c r="D19" s="944"/>
      <c r="E19" s="944"/>
      <c r="F19" s="944"/>
      <c r="G19" s="945"/>
      <c r="H19" s="943"/>
      <c r="I19" s="944"/>
      <c r="J19" s="944"/>
      <c r="K19" s="944"/>
      <c r="L19" s="945"/>
    </row>
    <row r="20" spans="2:12" x14ac:dyDescent="0.25">
      <c r="B20" s="943"/>
      <c r="C20" s="944"/>
      <c r="D20" s="944"/>
      <c r="E20" s="944"/>
      <c r="F20" s="944"/>
      <c r="G20" s="945"/>
      <c r="H20" s="943"/>
      <c r="I20" s="944"/>
      <c r="J20" s="944"/>
      <c r="K20" s="944"/>
      <c r="L20" s="945"/>
    </row>
    <row r="21" spans="2:12" ht="15" customHeight="1" x14ac:dyDescent="0.25">
      <c r="B21" s="1058">
        <v>1</v>
      </c>
      <c r="C21" s="1059"/>
      <c r="D21" s="1059"/>
      <c r="E21" s="1059"/>
      <c r="F21" s="1059"/>
      <c r="G21" s="1060"/>
      <c r="H21" s="1058">
        <v>2</v>
      </c>
      <c r="I21" s="1059"/>
      <c r="J21" s="1059"/>
      <c r="K21" s="1059"/>
      <c r="L21" s="1060"/>
    </row>
    <row r="22" spans="2:12" ht="15.75" thickBot="1" x14ac:dyDescent="0.3">
      <c r="B22" s="1061"/>
      <c r="C22" s="1062"/>
      <c r="D22" s="1062"/>
      <c r="E22" s="1062"/>
      <c r="F22" s="1062"/>
      <c r="G22" s="1063"/>
      <c r="H22" s="1061"/>
      <c r="I22" s="1062"/>
      <c r="J22" s="1062"/>
      <c r="K22" s="1062"/>
      <c r="L22" s="1063"/>
    </row>
    <row r="23" spans="2:12" x14ac:dyDescent="0.25">
      <c r="B23" s="946" t="s">
        <v>645</v>
      </c>
      <c r="C23" s="947"/>
      <c r="D23" s="947"/>
      <c r="E23" s="947"/>
      <c r="F23" s="947"/>
      <c r="G23" s="948"/>
      <c r="H23" s="946" t="s">
        <v>646</v>
      </c>
      <c r="I23" s="947"/>
      <c r="J23" s="947"/>
      <c r="K23" s="947"/>
      <c r="L23" s="948"/>
    </row>
    <row r="24" spans="2:12" x14ac:dyDescent="0.25">
      <c r="B24" s="943"/>
      <c r="C24" s="944"/>
      <c r="D24" s="944"/>
      <c r="E24" s="944"/>
      <c r="F24" s="944"/>
      <c r="G24" s="945"/>
      <c r="H24" s="943"/>
      <c r="I24" s="944"/>
      <c r="J24" s="944"/>
      <c r="K24" s="944"/>
      <c r="L24" s="945"/>
    </row>
    <row r="25" spans="2:12" x14ac:dyDescent="0.25">
      <c r="B25" s="943"/>
      <c r="C25" s="944"/>
      <c r="D25" s="944"/>
      <c r="E25" s="944"/>
      <c r="F25" s="944"/>
      <c r="G25" s="945"/>
      <c r="H25" s="943"/>
      <c r="I25" s="944"/>
      <c r="J25" s="944"/>
      <c r="K25" s="944"/>
      <c r="L25" s="945"/>
    </row>
    <row r="26" spans="2:12" x14ac:dyDescent="0.25">
      <c r="B26" s="943"/>
      <c r="C26" s="944"/>
      <c r="D26" s="944"/>
      <c r="E26" s="944"/>
      <c r="F26" s="944"/>
      <c r="G26" s="945"/>
      <c r="H26" s="943"/>
      <c r="I26" s="944"/>
      <c r="J26" s="944"/>
      <c r="K26" s="944"/>
      <c r="L26" s="945"/>
    </row>
    <row r="27" spans="2:12" x14ac:dyDescent="0.25">
      <c r="B27" s="943"/>
      <c r="C27" s="944"/>
      <c r="D27" s="944"/>
      <c r="E27" s="944"/>
      <c r="F27" s="944"/>
      <c r="G27" s="945"/>
      <c r="H27" s="943"/>
      <c r="I27" s="944"/>
      <c r="J27" s="944"/>
      <c r="K27" s="944"/>
      <c r="L27" s="945"/>
    </row>
    <row r="28" spans="2:12" x14ac:dyDescent="0.25">
      <c r="B28" s="943"/>
      <c r="C28" s="944"/>
      <c r="D28" s="944"/>
      <c r="E28" s="944"/>
      <c r="F28" s="944"/>
      <c r="G28" s="945"/>
      <c r="H28" s="943"/>
      <c r="I28" s="944"/>
      <c r="J28" s="944"/>
      <c r="K28" s="944"/>
      <c r="L28" s="945"/>
    </row>
    <row r="29" spans="2:12" x14ac:dyDescent="0.25">
      <c r="B29" s="943"/>
      <c r="C29" s="944"/>
      <c r="D29" s="944"/>
      <c r="E29" s="944"/>
      <c r="F29" s="944"/>
      <c r="G29" s="945"/>
      <c r="H29" s="943"/>
      <c r="I29" s="944"/>
      <c r="J29" s="944"/>
      <c r="K29" s="944"/>
      <c r="L29" s="945"/>
    </row>
    <row r="30" spans="2:12" x14ac:dyDescent="0.25">
      <c r="B30" s="943"/>
      <c r="C30" s="944"/>
      <c r="D30" s="944"/>
      <c r="E30" s="944"/>
      <c r="F30" s="944"/>
      <c r="G30" s="945"/>
      <c r="H30" s="943"/>
      <c r="I30" s="944"/>
      <c r="J30" s="944"/>
      <c r="K30" s="944"/>
      <c r="L30" s="945"/>
    </row>
    <row r="31" spans="2:12" x14ac:dyDescent="0.25">
      <c r="B31" s="943"/>
      <c r="C31" s="944"/>
      <c r="D31" s="944"/>
      <c r="E31" s="944"/>
      <c r="F31" s="944"/>
      <c r="G31" s="945"/>
      <c r="H31" s="943"/>
      <c r="I31" s="944"/>
      <c r="J31" s="944"/>
      <c r="K31" s="944"/>
      <c r="L31" s="945"/>
    </row>
    <row r="32" spans="2:12" x14ac:dyDescent="0.25">
      <c r="B32" s="943"/>
      <c r="C32" s="944"/>
      <c r="D32" s="944"/>
      <c r="E32" s="944"/>
      <c r="F32" s="944"/>
      <c r="G32" s="945"/>
      <c r="H32" s="943"/>
      <c r="I32" s="944"/>
      <c r="J32" s="944"/>
      <c r="K32" s="944"/>
      <c r="L32" s="945"/>
    </row>
    <row r="33" spans="2:12" x14ac:dyDescent="0.25">
      <c r="B33" s="943"/>
      <c r="C33" s="944"/>
      <c r="D33" s="944"/>
      <c r="E33" s="944"/>
      <c r="F33" s="944"/>
      <c r="G33" s="945"/>
      <c r="H33" s="943"/>
      <c r="I33" s="944"/>
      <c r="J33" s="944"/>
      <c r="K33" s="944"/>
      <c r="L33" s="945"/>
    </row>
    <row r="34" spans="2:12" x14ac:dyDescent="0.25">
      <c r="B34" s="943"/>
      <c r="C34" s="944"/>
      <c r="D34" s="944"/>
      <c r="E34" s="944"/>
      <c r="F34" s="944"/>
      <c r="G34" s="945"/>
      <c r="H34" s="943"/>
      <c r="I34" s="944"/>
      <c r="J34" s="944"/>
      <c r="K34" s="944"/>
      <c r="L34" s="945"/>
    </row>
    <row r="35" spans="2:12" x14ac:dyDescent="0.25">
      <c r="B35" s="943"/>
      <c r="C35" s="944"/>
      <c r="D35" s="944"/>
      <c r="E35" s="944"/>
      <c r="F35" s="944"/>
      <c r="G35" s="945"/>
      <c r="H35" s="943"/>
      <c r="I35" s="944"/>
      <c r="J35" s="944"/>
      <c r="K35" s="944"/>
      <c r="L35" s="945"/>
    </row>
    <row r="36" spans="2:12" x14ac:dyDescent="0.25">
      <c r="B36" s="943"/>
      <c r="C36" s="944"/>
      <c r="D36" s="944"/>
      <c r="E36" s="944"/>
      <c r="F36" s="944"/>
      <c r="G36" s="945"/>
      <c r="H36" s="943"/>
      <c r="I36" s="944"/>
      <c r="J36" s="944"/>
      <c r="K36" s="944"/>
      <c r="L36" s="945"/>
    </row>
    <row r="37" spans="2:12" ht="15" customHeight="1" x14ac:dyDescent="0.25">
      <c r="B37" s="1058">
        <v>3</v>
      </c>
      <c r="C37" s="1059"/>
      <c r="D37" s="1059"/>
      <c r="E37" s="1059"/>
      <c r="F37" s="1059"/>
      <c r="G37" s="1060"/>
      <c r="H37" s="1058">
        <v>4</v>
      </c>
      <c r="I37" s="1059"/>
      <c r="J37" s="1059"/>
      <c r="K37" s="1059"/>
      <c r="L37" s="1060"/>
    </row>
    <row r="38" spans="2:12" ht="15.75" thickBot="1" x14ac:dyDescent="0.3">
      <c r="B38" s="1061"/>
      <c r="C38" s="1062"/>
      <c r="D38" s="1062"/>
      <c r="E38" s="1062"/>
      <c r="F38" s="1062"/>
      <c r="G38" s="1063"/>
      <c r="H38" s="1061"/>
      <c r="I38" s="1062"/>
      <c r="J38" s="1062"/>
      <c r="K38" s="1062"/>
      <c r="L38" s="1063"/>
    </row>
    <row r="39" spans="2:12" x14ac:dyDescent="0.25">
      <c r="B39" s="946" t="s">
        <v>645</v>
      </c>
      <c r="C39" s="947"/>
      <c r="D39" s="947"/>
      <c r="E39" s="947"/>
      <c r="F39" s="947"/>
      <c r="G39" s="948"/>
      <c r="H39" s="946" t="s">
        <v>646</v>
      </c>
      <c r="I39" s="947"/>
      <c r="J39" s="947"/>
      <c r="K39" s="947"/>
      <c r="L39" s="948"/>
    </row>
    <row r="40" spans="2:12" x14ac:dyDescent="0.25">
      <c r="B40" s="943"/>
      <c r="C40" s="944"/>
      <c r="D40" s="944"/>
      <c r="E40" s="944"/>
      <c r="F40" s="944"/>
      <c r="G40" s="945"/>
      <c r="H40" s="943"/>
      <c r="I40" s="944"/>
      <c r="J40" s="944"/>
      <c r="K40" s="944"/>
      <c r="L40" s="945"/>
    </row>
    <row r="41" spans="2:12" x14ac:dyDescent="0.25">
      <c r="B41" s="943"/>
      <c r="C41" s="944"/>
      <c r="D41" s="944"/>
      <c r="E41" s="944"/>
      <c r="F41" s="944"/>
      <c r="G41" s="945"/>
      <c r="H41" s="943"/>
      <c r="I41" s="944"/>
      <c r="J41" s="944"/>
      <c r="K41" s="944"/>
      <c r="L41" s="945"/>
    </row>
    <row r="42" spans="2:12" x14ac:dyDescent="0.25">
      <c r="B42" s="943"/>
      <c r="C42" s="944"/>
      <c r="D42" s="944"/>
      <c r="E42" s="944"/>
      <c r="F42" s="944"/>
      <c r="G42" s="945"/>
      <c r="H42" s="943"/>
      <c r="I42" s="944"/>
      <c r="J42" s="944"/>
      <c r="K42" s="944"/>
      <c r="L42" s="945"/>
    </row>
    <row r="43" spans="2:12" x14ac:dyDescent="0.25">
      <c r="B43" s="943"/>
      <c r="C43" s="944"/>
      <c r="D43" s="944"/>
      <c r="E43" s="944"/>
      <c r="F43" s="944"/>
      <c r="G43" s="945"/>
      <c r="H43" s="943"/>
      <c r="I43" s="944"/>
      <c r="J43" s="944"/>
      <c r="K43" s="944"/>
      <c r="L43" s="945"/>
    </row>
    <row r="44" spans="2:12" x14ac:dyDescent="0.25">
      <c r="B44" s="943"/>
      <c r="C44" s="944"/>
      <c r="D44" s="944"/>
      <c r="E44" s="944"/>
      <c r="F44" s="944"/>
      <c r="G44" s="945"/>
      <c r="H44" s="943"/>
      <c r="I44" s="944"/>
      <c r="J44" s="944"/>
      <c r="K44" s="944"/>
      <c r="L44" s="945"/>
    </row>
    <row r="45" spans="2:12" x14ac:dyDescent="0.25">
      <c r="B45" s="943"/>
      <c r="C45" s="944"/>
      <c r="D45" s="944"/>
      <c r="E45" s="944"/>
      <c r="F45" s="944"/>
      <c r="G45" s="945"/>
      <c r="H45" s="943"/>
      <c r="I45" s="944"/>
      <c r="J45" s="944"/>
      <c r="K45" s="944"/>
      <c r="L45" s="945"/>
    </row>
    <row r="46" spans="2:12" x14ac:dyDescent="0.25">
      <c r="B46" s="943"/>
      <c r="C46" s="944"/>
      <c r="D46" s="944"/>
      <c r="E46" s="944"/>
      <c r="F46" s="944"/>
      <c r="G46" s="945"/>
      <c r="H46" s="943"/>
      <c r="I46" s="944"/>
      <c r="J46" s="944"/>
      <c r="K46" s="944"/>
      <c r="L46" s="945"/>
    </row>
    <row r="47" spans="2:12" x14ac:dyDescent="0.25">
      <c r="B47" s="943"/>
      <c r="C47" s="944"/>
      <c r="D47" s="944"/>
      <c r="E47" s="944"/>
      <c r="F47" s="944"/>
      <c r="G47" s="945"/>
      <c r="H47" s="943"/>
      <c r="I47" s="944"/>
      <c r="J47" s="944"/>
      <c r="K47" s="944"/>
      <c r="L47" s="945"/>
    </row>
    <row r="48" spans="2:12" x14ac:dyDescent="0.25">
      <c r="B48" s="943"/>
      <c r="C48" s="944"/>
      <c r="D48" s="944"/>
      <c r="E48" s="944"/>
      <c r="F48" s="944"/>
      <c r="G48" s="945"/>
      <c r="H48" s="943"/>
      <c r="I48" s="944"/>
      <c r="J48" s="944"/>
      <c r="K48" s="944"/>
      <c r="L48" s="945"/>
    </row>
    <row r="49" spans="2:12" x14ac:dyDescent="0.25">
      <c r="B49" s="943"/>
      <c r="C49" s="944"/>
      <c r="D49" s="944"/>
      <c r="E49" s="944"/>
      <c r="F49" s="944"/>
      <c r="G49" s="945"/>
      <c r="H49" s="943"/>
      <c r="I49" s="944"/>
      <c r="J49" s="944"/>
      <c r="K49" s="944"/>
      <c r="L49" s="945"/>
    </row>
    <row r="50" spans="2:12" x14ac:dyDescent="0.25">
      <c r="B50" s="943"/>
      <c r="C50" s="944"/>
      <c r="D50" s="944"/>
      <c r="E50" s="944"/>
      <c r="F50" s="944"/>
      <c r="G50" s="945"/>
      <c r="H50" s="943"/>
      <c r="I50" s="944"/>
      <c r="J50" s="944"/>
      <c r="K50" s="944"/>
      <c r="L50" s="945"/>
    </row>
    <row r="51" spans="2:12" x14ac:dyDescent="0.25">
      <c r="B51" s="943"/>
      <c r="C51" s="944"/>
      <c r="D51" s="944"/>
      <c r="E51" s="944"/>
      <c r="F51" s="944"/>
      <c r="G51" s="945"/>
      <c r="H51" s="943"/>
      <c r="I51" s="944"/>
      <c r="J51" s="944"/>
      <c r="K51" s="944"/>
      <c r="L51" s="945"/>
    </row>
    <row r="52" spans="2:12" x14ac:dyDescent="0.25">
      <c r="B52" s="943"/>
      <c r="C52" s="944"/>
      <c r="D52" s="944"/>
      <c r="E52" s="944"/>
      <c r="F52" s="944"/>
      <c r="G52" s="945"/>
      <c r="H52" s="943"/>
      <c r="I52" s="944"/>
      <c r="J52" s="944"/>
      <c r="K52" s="944"/>
      <c r="L52" s="945"/>
    </row>
    <row r="53" spans="2:12" ht="15" customHeight="1" x14ac:dyDescent="0.25">
      <c r="B53" s="1058">
        <v>5</v>
      </c>
      <c r="C53" s="1059"/>
      <c r="D53" s="1059"/>
      <c r="E53" s="1059"/>
      <c r="F53" s="1059"/>
      <c r="G53" s="1060"/>
      <c r="H53" s="1058">
        <v>6</v>
      </c>
      <c r="I53" s="1059"/>
      <c r="J53" s="1059"/>
      <c r="K53" s="1059"/>
      <c r="L53" s="1060"/>
    </row>
    <row r="54" spans="2:12" ht="15.75" thickBot="1" x14ac:dyDescent="0.3">
      <c r="B54" s="1061"/>
      <c r="C54" s="1062"/>
      <c r="D54" s="1062"/>
      <c r="E54" s="1062"/>
      <c r="F54" s="1062"/>
      <c r="G54" s="1063"/>
      <c r="H54" s="1061"/>
      <c r="I54" s="1062"/>
      <c r="J54" s="1062"/>
      <c r="K54" s="1062"/>
      <c r="L54" s="1063"/>
    </row>
    <row r="55" spans="2:12" ht="68.25" customHeight="1" thickBot="1" x14ac:dyDescent="0.3">
      <c r="B55" s="1064" t="s">
        <v>1102</v>
      </c>
      <c r="C55" s="1065"/>
      <c r="D55" s="1065"/>
      <c r="E55" s="1065"/>
      <c r="F55" s="1065"/>
      <c r="G55" s="1065"/>
      <c r="H55" s="1065"/>
      <c r="I55" s="1065"/>
      <c r="J55" s="1065"/>
      <c r="K55" s="1065"/>
      <c r="L55" s="1066"/>
    </row>
    <row r="56" spans="2:12" x14ac:dyDescent="0.25">
      <c r="B56" s="946" t="s">
        <v>645</v>
      </c>
      <c r="C56" s="947"/>
      <c r="D56" s="947"/>
      <c r="E56" s="947"/>
      <c r="F56" s="947"/>
      <c r="G56" s="948"/>
      <c r="H56" s="946" t="s">
        <v>646</v>
      </c>
      <c r="I56" s="947"/>
      <c r="J56" s="947"/>
      <c r="K56" s="947"/>
      <c r="L56" s="948"/>
    </row>
    <row r="57" spans="2:12" x14ac:dyDescent="0.25">
      <c r="B57" s="943"/>
      <c r="C57" s="944"/>
      <c r="D57" s="944"/>
      <c r="E57" s="944"/>
      <c r="F57" s="944"/>
      <c r="G57" s="945"/>
      <c r="H57" s="943"/>
      <c r="I57" s="944"/>
      <c r="J57" s="944"/>
      <c r="K57" s="944"/>
      <c r="L57" s="945"/>
    </row>
    <row r="58" spans="2:12" x14ac:dyDescent="0.25">
      <c r="B58" s="943"/>
      <c r="C58" s="944"/>
      <c r="D58" s="944"/>
      <c r="E58" s="944"/>
      <c r="F58" s="944"/>
      <c r="G58" s="945"/>
      <c r="H58" s="943"/>
      <c r="I58" s="944"/>
      <c r="J58" s="944"/>
      <c r="K58" s="944"/>
      <c r="L58" s="945"/>
    </row>
    <row r="59" spans="2:12" x14ac:dyDescent="0.25">
      <c r="B59" s="943"/>
      <c r="C59" s="944"/>
      <c r="D59" s="944"/>
      <c r="E59" s="944"/>
      <c r="F59" s="944"/>
      <c r="G59" s="945"/>
      <c r="H59" s="943"/>
      <c r="I59" s="944"/>
      <c r="J59" s="944"/>
      <c r="K59" s="944"/>
      <c r="L59" s="945"/>
    </row>
    <row r="60" spans="2:12" x14ac:dyDescent="0.25">
      <c r="B60" s="943"/>
      <c r="C60" s="944"/>
      <c r="D60" s="944"/>
      <c r="E60" s="944"/>
      <c r="F60" s="944"/>
      <c r="G60" s="945"/>
      <c r="H60" s="943"/>
      <c r="I60" s="944"/>
      <c r="J60" s="944"/>
      <c r="K60" s="944"/>
      <c r="L60" s="945"/>
    </row>
    <row r="61" spans="2:12" x14ac:dyDescent="0.25">
      <c r="B61" s="943"/>
      <c r="C61" s="944"/>
      <c r="D61" s="944"/>
      <c r="E61" s="944"/>
      <c r="F61" s="944"/>
      <c r="G61" s="945"/>
      <c r="H61" s="943"/>
      <c r="I61" s="944"/>
      <c r="J61" s="944"/>
      <c r="K61" s="944"/>
      <c r="L61" s="945"/>
    </row>
    <row r="62" spans="2:12" x14ac:dyDescent="0.25">
      <c r="B62" s="943"/>
      <c r="C62" s="944"/>
      <c r="D62" s="944"/>
      <c r="E62" s="944"/>
      <c r="F62" s="944"/>
      <c r="G62" s="945"/>
      <c r="H62" s="943"/>
      <c r="I62" s="944"/>
      <c r="J62" s="944"/>
      <c r="K62" s="944"/>
      <c r="L62" s="945"/>
    </row>
    <row r="63" spans="2:12" x14ac:dyDescent="0.25">
      <c r="B63" s="943"/>
      <c r="C63" s="944"/>
      <c r="D63" s="944"/>
      <c r="E63" s="944"/>
      <c r="F63" s="944"/>
      <c r="G63" s="945"/>
      <c r="H63" s="943"/>
      <c r="I63" s="944"/>
      <c r="J63" s="944"/>
      <c r="K63" s="944"/>
      <c r="L63" s="945"/>
    </row>
    <row r="64" spans="2:12" x14ac:dyDescent="0.25">
      <c r="B64" s="943"/>
      <c r="C64" s="944"/>
      <c r="D64" s="944"/>
      <c r="E64" s="944"/>
      <c r="F64" s="944"/>
      <c r="G64" s="945"/>
      <c r="H64" s="943"/>
      <c r="I64" s="944"/>
      <c r="J64" s="944"/>
      <c r="K64" s="944"/>
      <c r="L64" s="945"/>
    </row>
    <row r="65" spans="2:12" x14ac:dyDescent="0.25">
      <c r="B65" s="943"/>
      <c r="C65" s="944"/>
      <c r="D65" s="944"/>
      <c r="E65" s="944"/>
      <c r="F65" s="944"/>
      <c r="G65" s="945"/>
      <c r="H65" s="943"/>
      <c r="I65" s="944"/>
      <c r="J65" s="944"/>
      <c r="K65" s="944"/>
      <c r="L65" s="945"/>
    </row>
    <row r="66" spans="2:12" x14ac:dyDescent="0.25">
      <c r="B66" s="943"/>
      <c r="C66" s="944"/>
      <c r="D66" s="944"/>
      <c r="E66" s="944"/>
      <c r="F66" s="944"/>
      <c r="G66" s="945"/>
      <c r="H66" s="943"/>
      <c r="I66" s="944"/>
      <c r="J66" s="944"/>
      <c r="K66" s="944"/>
      <c r="L66" s="945"/>
    </row>
    <row r="67" spans="2:12" x14ac:dyDescent="0.25">
      <c r="B67" s="943"/>
      <c r="C67" s="944"/>
      <c r="D67" s="944"/>
      <c r="E67" s="944"/>
      <c r="F67" s="944"/>
      <c r="G67" s="945"/>
      <c r="H67" s="943"/>
      <c r="I67" s="944"/>
      <c r="J67" s="944"/>
      <c r="K67" s="944"/>
      <c r="L67" s="945"/>
    </row>
    <row r="68" spans="2:12" x14ac:dyDescent="0.25">
      <c r="B68" s="943"/>
      <c r="C68" s="944"/>
      <c r="D68" s="944"/>
      <c r="E68" s="944"/>
      <c r="F68" s="944"/>
      <c r="G68" s="945"/>
      <c r="H68" s="943"/>
      <c r="I68" s="944"/>
      <c r="J68" s="944"/>
      <c r="K68" s="944"/>
      <c r="L68" s="945"/>
    </row>
    <row r="69" spans="2:12" x14ac:dyDescent="0.25">
      <c r="B69" s="943"/>
      <c r="C69" s="944"/>
      <c r="D69" s="944"/>
      <c r="E69" s="944"/>
      <c r="F69" s="944"/>
      <c r="G69" s="945"/>
      <c r="H69" s="943"/>
      <c r="I69" s="944"/>
      <c r="J69" s="944"/>
      <c r="K69" s="944"/>
      <c r="L69" s="945"/>
    </row>
    <row r="70" spans="2:12" ht="15" customHeight="1" x14ac:dyDescent="0.25">
      <c r="B70" s="1058">
        <v>7</v>
      </c>
      <c r="C70" s="1059"/>
      <c r="D70" s="1059"/>
      <c r="E70" s="1059"/>
      <c r="F70" s="1059"/>
      <c r="G70" s="1060"/>
      <c r="H70" s="1058">
        <v>8</v>
      </c>
      <c r="I70" s="1059"/>
      <c r="J70" s="1059"/>
      <c r="K70" s="1059"/>
      <c r="L70" s="1060"/>
    </row>
    <row r="71" spans="2:12" ht="15.75" thickBot="1" x14ac:dyDescent="0.3">
      <c r="B71" s="1061"/>
      <c r="C71" s="1062"/>
      <c r="D71" s="1062"/>
      <c r="E71" s="1062"/>
      <c r="F71" s="1062"/>
      <c r="G71" s="1063"/>
      <c r="H71" s="1061"/>
      <c r="I71" s="1062"/>
      <c r="J71" s="1062"/>
      <c r="K71" s="1062"/>
      <c r="L71" s="1063"/>
    </row>
    <row r="72" spans="2:12" x14ac:dyDescent="0.25">
      <c r="B72" s="946" t="s">
        <v>645</v>
      </c>
      <c r="C72" s="947"/>
      <c r="D72" s="947"/>
      <c r="E72" s="947"/>
      <c r="F72" s="947"/>
      <c r="G72" s="948"/>
      <c r="H72" s="946" t="s">
        <v>646</v>
      </c>
      <c r="I72" s="947"/>
      <c r="J72" s="947"/>
      <c r="K72" s="947"/>
      <c r="L72" s="948"/>
    </row>
    <row r="73" spans="2:12" x14ac:dyDescent="0.25">
      <c r="B73" s="943"/>
      <c r="C73" s="944"/>
      <c r="D73" s="944"/>
      <c r="E73" s="944"/>
      <c r="F73" s="944"/>
      <c r="G73" s="945"/>
      <c r="H73" s="943"/>
      <c r="I73" s="944"/>
      <c r="J73" s="944"/>
      <c r="K73" s="944"/>
      <c r="L73" s="945"/>
    </row>
    <row r="74" spans="2:12" x14ac:dyDescent="0.25">
      <c r="B74" s="943"/>
      <c r="C74" s="944"/>
      <c r="D74" s="944"/>
      <c r="E74" s="944"/>
      <c r="F74" s="944"/>
      <c r="G74" s="945"/>
      <c r="H74" s="943"/>
      <c r="I74" s="944"/>
      <c r="J74" s="944"/>
      <c r="K74" s="944"/>
      <c r="L74" s="945"/>
    </row>
    <row r="75" spans="2:12" x14ac:dyDescent="0.25">
      <c r="B75" s="943"/>
      <c r="C75" s="944"/>
      <c r="D75" s="944"/>
      <c r="E75" s="944"/>
      <c r="F75" s="944"/>
      <c r="G75" s="945"/>
      <c r="H75" s="943"/>
      <c r="I75" s="944"/>
      <c r="J75" s="944"/>
      <c r="K75" s="944"/>
      <c r="L75" s="945"/>
    </row>
    <row r="76" spans="2:12" x14ac:dyDescent="0.25">
      <c r="B76" s="943"/>
      <c r="C76" s="944"/>
      <c r="D76" s="944"/>
      <c r="E76" s="944"/>
      <c r="F76" s="944"/>
      <c r="G76" s="945"/>
      <c r="H76" s="943"/>
      <c r="I76" s="944"/>
      <c r="J76" s="944"/>
      <c r="K76" s="944"/>
      <c r="L76" s="945"/>
    </row>
    <row r="77" spans="2:12" x14ac:dyDescent="0.25">
      <c r="B77" s="943"/>
      <c r="C77" s="944"/>
      <c r="D77" s="944"/>
      <c r="E77" s="944"/>
      <c r="F77" s="944"/>
      <c r="G77" s="945"/>
      <c r="H77" s="943"/>
      <c r="I77" s="944"/>
      <c r="J77" s="944"/>
      <c r="K77" s="944"/>
      <c r="L77" s="945"/>
    </row>
    <row r="78" spans="2:12" x14ac:dyDescent="0.25">
      <c r="B78" s="943"/>
      <c r="C78" s="944"/>
      <c r="D78" s="944"/>
      <c r="E78" s="944"/>
      <c r="F78" s="944"/>
      <c r="G78" s="945"/>
      <c r="H78" s="943"/>
      <c r="I78" s="944"/>
      <c r="J78" s="944"/>
      <c r="K78" s="944"/>
      <c r="L78" s="945"/>
    </row>
    <row r="79" spans="2:12" x14ac:dyDescent="0.25">
      <c r="B79" s="943"/>
      <c r="C79" s="944"/>
      <c r="D79" s="944"/>
      <c r="E79" s="944"/>
      <c r="F79" s="944"/>
      <c r="G79" s="945"/>
      <c r="H79" s="943"/>
      <c r="I79" s="944"/>
      <c r="J79" s="944"/>
      <c r="K79" s="944"/>
      <c r="L79" s="945"/>
    </row>
    <row r="80" spans="2:12" x14ac:dyDescent="0.25">
      <c r="B80" s="943"/>
      <c r="C80" s="944"/>
      <c r="D80" s="944"/>
      <c r="E80" s="944"/>
      <c r="F80" s="944"/>
      <c r="G80" s="945"/>
      <c r="H80" s="943"/>
      <c r="I80" s="944"/>
      <c r="J80" s="944"/>
      <c r="K80" s="944"/>
      <c r="L80" s="945"/>
    </row>
    <row r="81" spans="2:12" x14ac:dyDescent="0.25">
      <c r="B81" s="943"/>
      <c r="C81" s="944"/>
      <c r="D81" s="944"/>
      <c r="E81" s="944"/>
      <c r="F81" s="944"/>
      <c r="G81" s="945"/>
      <c r="H81" s="943"/>
      <c r="I81" s="944"/>
      <c r="J81" s="944"/>
      <c r="K81" s="944"/>
      <c r="L81" s="945"/>
    </row>
    <row r="82" spans="2:12" x14ac:dyDescent="0.25">
      <c r="B82" s="943"/>
      <c r="C82" s="944"/>
      <c r="D82" s="944"/>
      <c r="E82" s="944"/>
      <c r="F82" s="944"/>
      <c r="G82" s="945"/>
      <c r="H82" s="943"/>
      <c r="I82" s="944"/>
      <c r="J82" s="944"/>
      <c r="K82" s="944"/>
      <c r="L82" s="945"/>
    </row>
    <row r="83" spans="2:12" x14ac:dyDescent="0.25">
      <c r="B83" s="943"/>
      <c r="C83" s="944"/>
      <c r="D83" s="944"/>
      <c r="E83" s="944"/>
      <c r="F83" s="944"/>
      <c r="G83" s="945"/>
      <c r="H83" s="943"/>
      <c r="I83" s="944"/>
      <c r="J83" s="944"/>
      <c r="K83" s="944"/>
      <c r="L83" s="945"/>
    </row>
    <row r="84" spans="2:12" x14ac:dyDescent="0.25">
      <c r="B84" s="943"/>
      <c r="C84" s="944"/>
      <c r="D84" s="944"/>
      <c r="E84" s="944"/>
      <c r="F84" s="944"/>
      <c r="G84" s="945"/>
      <c r="H84" s="943"/>
      <c r="I84" s="944"/>
      <c r="J84" s="944"/>
      <c r="K84" s="944"/>
      <c r="L84" s="945"/>
    </row>
    <row r="85" spans="2:12" x14ac:dyDescent="0.25">
      <c r="B85" s="943"/>
      <c r="C85" s="944"/>
      <c r="D85" s="944"/>
      <c r="E85" s="944"/>
      <c r="F85" s="944"/>
      <c r="G85" s="945"/>
      <c r="H85" s="943"/>
      <c r="I85" s="944"/>
      <c r="J85" s="944"/>
      <c r="K85" s="944"/>
      <c r="L85" s="945"/>
    </row>
    <row r="86" spans="2:12" ht="15" customHeight="1" x14ac:dyDescent="0.25">
      <c r="B86" s="1058">
        <v>9</v>
      </c>
      <c r="C86" s="1059"/>
      <c r="D86" s="1059"/>
      <c r="E86" s="1059"/>
      <c r="F86" s="1059"/>
      <c r="G86" s="1060"/>
      <c r="H86" s="1058">
        <v>10</v>
      </c>
      <c r="I86" s="1059"/>
      <c r="J86" s="1059"/>
      <c r="K86" s="1059"/>
      <c r="L86" s="1060"/>
    </row>
    <row r="87" spans="2:12" ht="15.75" thickBot="1" x14ac:dyDescent="0.3">
      <c r="B87" s="1061"/>
      <c r="C87" s="1062"/>
      <c r="D87" s="1062"/>
      <c r="E87" s="1062"/>
      <c r="F87" s="1062"/>
      <c r="G87" s="1063"/>
      <c r="H87" s="1061"/>
      <c r="I87" s="1062"/>
      <c r="J87" s="1062"/>
      <c r="K87" s="1062"/>
      <c r="L87" s="1063"/>
    </row>
    <row r="88" spans="2:12" x14ac:dyDescent="0.25">
      <c r="B88" s="946" t="s">
        <v>645</v>
      </c>
      <c r="C88" s="947"/>
      <c r="D88" s="947"/>
      <c r="E88" s="947"/>
      <c r="F88" s="947"/>
      <c r="G88" s="948"/>
      <c r="H88" s="946" t="s">
        <v>646</v>
      </c>
      <c r="I88" s="947"/>
      <c r="J88" s="947"/>
      <c r="K88" s="947"/>
      <c r="L88" s="948"/>
    </row>
    <row r="89" spans="2:12" x14ac:dyDescent="0.25">
      <c r="B89" s="943"/>
      <c r="C89" s="944"/>
      <c r="D89" s="944"/>
      <c r="E89" s="944"/>
      <c r="F89" s="944"/>
      <c r="G89" s="945"/>
      <c r="H89" s="943"/>
      <c r="I89" s="944"/>
      <c r="J89" s="944"/>
      <c r="K89" s="944"/>
      <c r="L89" s="945"/>
    </row>
    <row r="90" spans="2:12" x14ac:dyDescent="0.25">
      <c r="B90" s="943"/>
      <c r="C90" s="944"/>
      <c r="D90" s="944"/>
      <c r="E90" s="944"/>
      <c r="F90" s="944"/>
      <c r="G90" s="945"/>
      <c r="H90" s="943"/>
      <c r="I90" s="944"/>
      <c r="J90" s="944"/>
      <c r="K90" s="944"/>
      <c r="L90" s="945"/>
    </row>
    <row r="91" spans="2:12" x14ac:dyDescent="0.25">
      <c r="B91" s="943"/>
      <c r="C91" s="944"/>
      <c r="D91" s="944"/>
      <c r="E91" s="944"/>
      <c r="F91" s="944"/>
      <c r="G91" s="945"/>
      <c r="H91" s="943"/>
      <c r="I91" s="944"/>
      <c r="J91" s="944"/>
      <c r="K91" s="944"/>
      <c r="L91" s="945"/>
    </row>
    <row r="92" spans="2:12" x14ac:dyDescent="0.25">
      <c r="B92" s="943"/>
      <c r="C92" s="944"/>
      <c r="D92" s="944"/>
      <c r="E92" s="944"/>
      <c r="F92" s="944"/>
      <c r="G92" s="945"/>
      <c r="H92" s="943"/>
      <c r="I92" s="944"/>
      <c r="J92" s="944"/>
      <c r="K92" s="944"/>
      <c r="L92" s="945"/>
    </row>
    <row r="93" spans="2:12" x14ac:dyDescent="0.25">
      <c r="B93" s="943"/>
      <c r="C93" s="944"/>
      <c r="D93" s="944"/>
      <c r="E93" s="944"/>
      <c r="F93" s="944"/>
      <c r="G93" s="945"/>
      <c r="H93" s="943"/>
      <c r="I93" s="944"/>
      <c r="J93" s="944"/>
      <c r="K93" s="944"/>
      <c r="L93" s="945"/>
    </row>
    <row r="94" spans="2:12" x14ac:dyDescent="0.25">
      <c r="B94" s="943"/>
      <c r="C94" s="944"/>
      <c r="D94" s="944"/>
      <c r="E94" s="944"/>
      <c r="F94" s="944"/>
      <c r="G94" s="945"/>
      <c r="H94" s="943"/>
      <c r="I94" s="944"/>
      <c r="J94" s="944"/>
      <c r="K94" s="944"/>
      <c r="L94" s="945"/>
    </row>
    <row r="95" spans="2:12" x14ac:dyDescent="0.25">
      <c r="B95" s="943"/>
      <c r="C95" s="944"/>
      <c r="D95" s="944"/>
      <c r="E95" s="944"/>
      <c r="F95" s="944"/>
      <c r="G95" s="945"/>
      <c r="H95" s="943"/>
      <c r="I95" s="944"/>
      <c r="J95" s="944"/>
      <c r="K95" s="944"/>
      <c r="L95" s="945"/>
    </row>
    <row r="96" spans="2:12" x14ac:dyDescent="0.25">
      <c r="B96" s="943"/>
      <c r="C96" s="944"/>
      <c r="D96" s="944"/>
      <c r="E96" s="944"/>
      <c r="F96" s="944"/>
      <c r="G96" s="945"/>
      <c r="H96" s="943"/>
      <c r="I96" s="944"/>
      <c r="J96" s="944"/>
      <c r="K96" s="944"/>
      <c r="L96" s="945"/>
    </row>
    <row r="97" spans="2:12" x14ac:dyDescent="0.25">
      <c r="B97" s="943"/>
      <c r="C97" s="944"/>
      <c r="D97" s="944"/>
      <c r="E97" s="944"/>
      <c r="F97" s="944"/>
      <c r="G97" s="945"/>
      <c r="H97" s="943"/>
      <c r="I97" s="944"/>
      <c r="J97" s="944"/>
      <c r="K97" s="944"/>
      <c r="L97" s="945"/>
    </row>
    <row r="98" spans="2:12" x14ac:dyDescent="0.25">
      <c r="B98" s="943"/>
      <c r="C98" s="944"/>
      <c r="D98" s="944"/>
      <c r="E98" s="944"/>
      <c r="F98" s="944"/>
      <c r="G98" s="945"/>
      <c r="H98" s="943"/>
      <c r="I98" s="944"/>
      <c r="J98" s="944"/>
      <c r="K98" s="944"/>
      <c r="L98" s="945"/>
    </row>
    <row r="99" spans="2:12" x14ac:dyDescent="0.25">
      <c r="B99" s="943"/>
      <c r="C99" s="944"/>
      <c r="D99" s="944"/>
      <c r="E99" s="944"/>
      <c r="F99" s="944"/>
      <c r="G99" s="945"/>
      <c r="H99" s="943"/>
      <c r="I99" s="944"/>
      <c r="J99" s="944"/>
      <c r="K99" s="944"/>
      <c r="L99" s="945"/>
    </row>
    <row r="100" spans="2:12" x14ac:dyDescent="0.25">
      <c r="B100" s="943"/>
      <c r="C100" s="944"/>
      <c r="D100" s="944"/>
      <c r="E100" s="944"/>
      <c r="F100" s="944"/>
      <c r="G100" s="945"/>
      <c r="H100" s="943"/>
      <c r="I100" s="944"/>
      <c r="J100" s="944"/>
      <c r="K100" s="944"/>
      <c r="L100" s="945"/>
    </row>
    <row r="101" spans="2:12" x14ac:dyDescent="0.25">
      <c r="B101" s="943"/>
      <c r="C101" s="944"/>
      <c r="D101" s="944"/>
      <c r="E101" s="944"/>
      <c r="F101" s="944"/>
      <c r="G101" s="945"/>
      <c r="H101" s="943"/>
      <c r="I101" s="944"/>
      <c r="J101" s="944"/>
      <c r="K101" s="944"/>
      <c r="L101" s="945"/>
    </row>
    <row r="102" spans="2:12" ht="15" customHeight="1" x14ac:dyDescent="0.25">
      <c r="B102" s="1058">
        <v>11</v>
      </c>
      <c r="C102" s="1059"/>
      <c r="D102" s="1059"/>
      <c r="E102" s="1059"/>
      <c r="F102" s="1059"/>
      <c r="G102" s="1060"/>
      <c r="H102" s="1058">
        <v>12</v>
      </c>
      <c r="I102" s="1059"/>
      <c r="J102" s="1059"/>
      <c r="K102" s="1059"/>
      <c r="L102" s="1060"/>
    </row>
    <row r="103" spans="2:12" ht="15.75" thickBot="1" x14ac:dyDescent="0.3">
      <c r="B103" s="1061"/>
      <c r="C103" s="1062"/>
      <c r="D103" s="1062"/>
      <c r="E103" s="1062"/>
      <c r="F103" s="1062"/>
      <c r="G103" s="1063"/>
      <c r="H103" s="1061"/>
      <c r="I103" s="1062"/>
      <c r="J103" s="1062"/>
      <c r="K103" s="1062"/>
      <c r="L103" s="1063"/>
    </row>
    <row r="104" spans="2:12" ht="64.5" customHeight="1" thickBot="1" x14ac:dyDescent="0.3">
      <c r="B104" s="1064" t="s">
        <v>1103</v>
      </c>
      <c r="C104" s="1065"/>
      <c r="D104" s="1065"/>
      <c r="E104" s="1065"/>
      <c r="F104" s="1065"/>
      <c r="G104" s="1065"/>
      <c r="H104" s="1065"/>
      <c r="I104" s="1065"/>
      <c r="J104" s="1065"/>
      <c r="K104" s="1065"/>
      <c r="L104" s="1066"/>
    </row>
    <row r="105" spans="2:12" x14ac:dyDescent="0.25">
      <c r="B105" s="946" t="s">
        <v>863</v>
      </c>
      <c r="C105" s="947"/>
      <c r="D105" s="947"/>
      <c r="E105" s="947"/>
      <c r="F105" s="947"/>
      <c r="G105" s="948"/>
      <c r="H105" s="946" t="s">
        <v>646</v>
      </c>
      <c r="I105" s="947"/>
      <c r="J105" s="947"/>
      <c r="K105" s="947"/>
      <c r="L105" s="948"/>
    </row>
    <row r="106" spans="2:12" x14ac:dyDescent="0.25">
      <c r="B106" s="943"/>
      <c r="C106" s="944"/>
      <c r="D106" s="944"/>
      <c r="E106" s="944"/>
      <c r="F106" s="944"/>
      <c r="G106" s="945"/>
      <c r="H106" s="943"/>
      <c r="I106" s="944"/>
      <c r="J106" s="944"/>
      <c r="K106" s="944"/>
      <c r="L106" s="945"/>
    </row>
    <row r="107" spans="2:12" x14ac:dyDescent="0.25">
      <c r="B107" s="943"/>
      <c r="C107" s="944"/>
      <c r="D107" s="944"/>
      <c r="E107" s="944"/>
      <c r="F107" s="944"/>
      <c r="G107" s="945"/>
      <c r="H107" s="943"/>
      <c r="I107" s="944"/>
      <c r="J107" s="944"/>
      <c r="K107" s="944"/>
      <c r="L107" s="945"/>
    </row>
    <row r="108" spans="2:12" x14ac:dyDescent="0.25">
      <c r="B108" s="943"/>
      <c r="C108" s="944"/>
      <c r="D108" s="944"/>
      <c r="E108" s="944"/>
      <c r="F108" s="944"/>
      <c r="G108" s="945"/>
      <c r="H108" s="943"/>
      <c r="I108" s="944"/>
      <c r="J108" s="944"/>
      <c r="K108" s="944"/>
      <c r="L108" s="945"/>
    </row>
    <row r="109" spans="2:12" x14ac:dyDescent="0.25">
      <c r="B109" s="943"/>
      <c r="C109" s="944"/>
      <c r="D109" s="944"/>
      <c r="E109" s="944"/>
      <c r="F109" s="944"/>
      <c r="G109" s="945"/>
      <c r="H109" s="943"/>
      <c r="I109" s="944"/>
      <c r="J109" s="944"/>
      <c r="K109" s="944"/>
      <c r="L109" s="945"/>
    </row>
    <row r="110" spans="2:12" x14ac:dyDescent="0.25">
      <c r="B110" s="943"/>
      <c r="C110" s="944"/>
      <c r="D110" s="944"/>
      <c r="E110" s="944"/>
      <c r="F110" s="944"/>
      <c r="G110" s="945"/>
      <c r="H110" s="943"/>
      <c r="I110" s="944"/>
      <c r="J110" s="944"/>
      <c r="K110" s="944"/>
      <c r="L110" s="945"/>
    </row>
    <row r="111" spans="2:12" x14ac:dyDescent="0.25">
      <c r="B111" s="943"/>
      <c r="C111" s="944"/>
      <c r="D111" s="944"/>
      <c r="E111" s="944"/>
      <c r="F111" s="944"/>
      <c r="G111" s="945"/>
      <c r="H111" s="943"/>
      <c r="I111" s="944"/>
      <c r="J111" s="944"/>
      <c r="K111" s="944"/>
      <c r="L111" s="945"/>
    </row>
    <row r="112" spans="2:12" x14ac:dyDescent="0.25">
      <c r="B112" s="943"/>
      <c r="C112" s="944"/>
      <c r="D112" s="944"/>
      <c r="E112" s="944"/>
      <c r="F112" s="944"/>
      <c r="G112" s="945"/>
      <c r="H112" s="943"/>
      <c r="I112" s="944"/>
      <c r="J112" s="944"/>
      <c r="K112" s="944"/>
      <c r="L112" s="945"/>
    </row>
    <row r="113" spans="2:12" x14ac:dyDescent="0.25">
      <c r="B113" s="943"/>
      <c r="C113" s="944"/>
      <c r="D113" s="944"/>
      <c r="E113" s="944"/>
      <c r="F113" s="944"/>
      <c r="G113" s="945"/>
      <c r="H113" s="943"/>
      <c r="I113" s="944"/>
      <c r="J113" s="944"/>
      <c r="K113" s="944"/>
      <c r="L113" s="945"/>
    </row>
    <row r="114" spans="2:12" x14ac:dyDescent="0.25">
      <c r="B114" s="943"/>
      <c r="C114" s="944"/>
      <c r="D114" s="944"/>
      <c r="E114" s="944"/>
      <c r="F114" s="944"/>
      <c r="G114" s="945"/>
      <c r="H114" s="943"/>
      <c r="I114" s="944"/>
      <c r="J114" s="944"/>
      <c r="K114" s="944"/>
      <c r="L114" s="945"/>
    </row>
    <row r="115" spans="2:12" x14ac:dyDescent="0.25">
      <c r="B115" s="943"/>
      <c r="C115" s="944"/>
      <c r="D115" s="944"/>
      <c r="E115" s="944"/>
      <c r="F115" s="944"/>
      <c r="G115" s="945"/>
      <c r="H115" s="943"/>
      <c r="I115" s="944"/>
      <c r="J115" s="944"/>
      <c r="K115" s="944"/>
      <c r="L115" s="945"/>
    </row>
    <row r="116" spans="2:12" x14ac:dyDescent="0.25">
      <c r="B116" s="943"/>
      <c r="C116" s="944"/>
      <c r="D116" s="944"/>
      <c r="E116" s="944"/>
      <c r="F116" s="944"/>
      <c r="G116" s="945"/>
      <c r="H116" s="943"/>
      <c r="I116" s="944"/>
      <c r="J116" s="944"/>
      <c r="K116" s="944"/>
      <c r="L116" s="945"/>
    </row>
    <row r="117" spans="2:12" x14ac:dyDescent="0.25">
      <c r="B117" s="943"/>
      <c r="C117" s="944"/>
      <c r="D117" s="944"/>
      <c r="E117" s="944"/>
      <c r="F117" s="944"/>
      <c r="G117" s="945"/>
      <c r="H117" s="943"/>
      <c r="I117" s="944"/>
      <c r="J117" s="944"/>
      <c r="K117" s="944"/>
      <c r="L117" s="945"/>
    </row>
    <row r="118" spans="2:12" x14ac:dyDescent="0.25">
      <c r="B118" s="943"/>
      <c r="C118" s="944"/>
      <c r="D118" s="944"/>
      <c r="E118" s="944"/>
      <c r="F118" s="944"/>
      <c r="G118" s="945"/>
      <c r="H118" s="943"/>
      <c r="I118" s="944"/>
      <c r="J118" s="944"/>
      <c r="K118" s="944"/>
      <c r="L118" s="945"/>
    </row>
    <row r="119" spans="2:12" ht="15" customHeight="1" x14ac:dyDescent="0.25">
      <c r="B119" s="1058">
        <v>13</v>
      </c>
      <c r="C119" s="1059"/>
      <c r="D119" s="1059"/>
      <c r="E119" s="1059"/>
      <c r="F119" s="1059"/>
      <c r="G119" s="1060"/>
      <c r="H119" s="1058">
        <v>14</v>
      </c>
      <c r="I119" s="1059"/>
      <c r="J119" s="1059"/>
      <c r="K119" s="1059"/>
      <c r="L119" s="1060"/>
    </row>
    <row r="120" spans="2:12" ht="15.75" thickBot="1" x14ac:dyDescent="0.3">
      <c r="B120" s="1061"/>
      <c r="C120" s="1062"/>
      <c r="D120" s="1062"/>
      <c r="E120" s="1062"/>
      <c r="F120" s="1062"/>
      <c r="G120" s="1063"/>
      <c r="H120" s="1061"/>
      <c r="I120" s="1062"/>
      <c r="J120" s="1062"/>
      <c r="K120" s="1062"/>
      <c r="L120" s="1063"/>
    </row>
    <row r="121" spans="2:12" x14ac:dyDescent="0.25">
      <c r="B121" s="946" t="s">
        <v>863</v>
      </c>
      <c r="C121" s="947"/>
      <c r="D121" s="947"/>
      <c r="E121" s="947"/>
      <c r="F121" s="947"/>
      <c r="G121" s="948"/>
      <c r="H121" s="946" t="s">
        <v>646</v>
      </c>
      <c r="I121" s="947"/>
      <c r="J121" s="947"/>
      <c r="K121" s="947"/>
      <c r="L121" s="948"/>
    </row>
    <row r="122" spans="2:12" x14ac:dyDescent="0.25">
      <c r="B122" s="943"/>
      <c r="C122" s="944"/>
      <c r="D122" s="944"/>
      <c r="E122" s="944"/>
      <c r="F122" s="944"/>
      <c r="G122" s="945"/>
      <c r="H122" s="943"/>
      <c r="I122" s="944"/>
      <c r="J122" s="944"/>
      <c r="K122" s="944"/>
      <c r="L122" s="945"/>
    </row>
    <row r="123" spans="2:12" x14ac:dyDescent="0.25">
      <c r="B123" s="943"/>
      <c r="C123" s="944"/>
      <c r="D123" s="944"/>
      <c r="E123" s="944"/>
      <c r="F123" s="944"/>
      <c r="G123" s="945"/>
      <c r="H123" s="943"/>
      <c r="I123" s="944"/>
      <c r="J123" s="944"/>
      <c r="K123" s="944"/>
      <c r="L123" s="945"/>
    </row>
    <row r="124" spans="2:12" x14ac:dyDescent="0.25">
      <c r="B124" s="943"/>
      <c r="C124" s="944"/>
      <c r="D124" s="944"/>
      <c r="E124" s="944"/>
      <c r="F124" s="944"/>
      <c r="G124" s="945"/>
      <c r="H124" s="943"/>
      <c r="I124" s="944"/>
      <c r="J124" s="944"/>
      <c r="K124" s="944"/>
      <c r="L124" s="945"/>
    </row>
    <row r="125" spans="2:12" x14ac:dyDescent="0.25">
      <c r="B125" s="943"/>
      <c r="C125" s="944"/>
      <c r="D125" s="944"/>
      <c r="E125" s="944"/>
      <c r="F125" s="944"/>
      <c r="G125" s="945"/>
      <c r="H125" s="943"/>
      <c r="I125" s="944"/>
      <c r="J125" s="944"/>
      <c r="K125" s="944"/>
      <c r="L125" s="945"/>
    </row>
    <row r="126" spans="2:12" x14ac:dyDescent="0.25">
      <c r="B126" s="943"/>
      <c r="C126" s="944"/>
      <c r="D126" s="944"/>
      <c r="E126" s="944"/>
      <c r="F126" s="944"/>
      <c r="G126" s="945"/>
      <c r="H126" s="943"/>
      <c r="I126" s="944"/>
      <c r="J126" s="944"/>
      <c r="K126" s="944"/>
      <c r="L126" s="945"/>
    </row>
    <row r="127" spans="2:12" x14ac:dyDescent="0.25">
      <c r="B127" s="943"/>
      <c r="C127" s="944"/>
      <c r="D127" s="944"/>
      <c r="E127" s="944"/>
      <c r="F127" s="944"/>
      <c r="G127" s="945"/>
      <c r="H127" s="943"/>
      <c r="I127" s="944"/>
      <c r="J127" s="944"/>
      <c r="K127" s="944"/>
      <c r="L127" s="945"/>
    </row>
    <row r="128" spans="2:12" x14ac:dyDescent="0.25">
      <c r="B128" s="943"/>
      <c r="C128" s="944"/>
      <c r="D128" s="944"/>
      <c r="E128" s="944"/>
      <c r="F128" s="944"/>
      <c r="G128" s="945"/>
      <c r="H128" s="943"/>
      <c r="I128" s="944"/>
      <c r="J128" s="944"/>
      <c r="K128" s="944"/>
      <c r="L128" s="945"/>
    </row>
    <row r="129" spans="2:12" x14ac:dyDescent="0.25">
      <c r="B129" s="943"/>
      <c r="C129" s="944"/>
      <c r="D129" s="944"/>
      <c r="E129" s="944"/>
      <c r="F129" s="944"/>
      <c r="G129" s="945"/>
      <c r="H129" s="943"/>
      <c r="I129" s="944"/>
      <c r="J129" s="944"/>
      <c r="K129" s="944"/>
      <c r="L129" s="945"/>
    </row>
    <row r="130" spans="2:12" x14ac:dyDescent="0.25">
      <c r="B130" s="943"/>
      <c r="C130" s="944"/>
      <c r="D130" s="944"/>
      <c r="E130" s="944"/>
      <c r="F130" s="944"/>
      <c r="G130" s="945"/>
      <c r="H130" s="943"/>
      <c r="I130" s="944"/>
      <c r="J130" s="944"/>
      <c r="K130" s="944"/>
      <c r="L130" s="945"/>
    </row>
    <row r="131" spans="2:12" x14ac:dyDescent="0.25">
      <c r="B131" s="943"/>
      <c r="C131" s="944"/>
      <c r="D131" s="944"/>
      <c r="E131" s="944"/>
      <c r="F131" s="944"/>
      <c r="G131" s="945"/>
      <c r="H131" s="943"/>
      <c r="I131" s="944"/>
      <c r="J131" s="944"/>
      <c r="K131" s="944"/>
      <c r="L131" s="945"/>
    </row>
    <row r="132" spans="2:12" x14ac:dyDescent="0.25">
      <c r="B132" s="943"/>
      <c r="C132" s="944"/>
      <c r="D132" s="944"/>
      <c r="E132" s="944"/>
      <c r="F132" s="944"/>
      <c r="G132" s="945"/>
      <c r="H132" s="943"/>
      <c r="I132" s="944"/>
      <c r="J132" s="944"/>
      <c r="K132" s="944"/>
      <c r="L132" s="945"/>
    </row>
    <row r="133" spans="2:12" x14ac:dyDescent="0.25">
      <c r="B133" s="943"/>
      <c r="C133" s="944"/>
      <c r="D133" s="944"/>
      <c r="E133" s="944"/>
      <c r="F133" s="944"/>
      <c r="G133" s="945"/>
      <c r="H133" s="943"/>
      <c r="I133" s="944"/>
      <c r="J133" s="944"/>
      <c r="K133" s="944"/>
      <c r="L133" s="945"/>
    </row>
    <row r="134" spans="2:12" x14ac:dyDescent="0.25">
      <c r="B134" s="943"/>
      <c r="C134" s="944"/>
      <c r="D134" s="944"/>
      <c r="E134" s="944"/>
      <c r="F134" s="944"/>
      <c r="G134" s="945"/>
      <c r="H134" s="943"/>
      <c r="I134" s="944"/>
      <c r="J134" s="944"/>
      <c r="K134" s="944"/>
      <c r="L134" s="945"/>
    </row>
    <row r="135" spans="2:12" ht="15" customHeight="1" x14ac:dyDescent="0.25">
      <c r="B135" s="1058">
        <v>15</v>
      </c>
      <c r="C135" s="1059"/>
      <c r="D135" s="1059"/>
      <c r="E135" s="1059"/>
      <c r="F135" s="1059"/>
      <c r="G135" s="1060"/>
      <c r="H135" s="1058">
        <v>16</v>
      </c>
      <c r="I135" s="1059"/>
      <c r="J135" s="1059"/>
      <c r="K135" s="1059"/>
      <c r="L135" s="1060"/>
    </row>
    <row r="136" spans="2:12" ht="15.75" thickBot="1" x14ac:dyDescent="0.3">
      <c r="B136" s="1061"/>
      <c r="C136" s="1062"/>
      <c r="D136" s="1062"/>
      <c r="E136" s="1062"/>
      <c r="F136" s="1062"/>
      <c r="G136" s="1063"/>
      <c r="H136" s="1061"/>
      <c r="I136" s="1062"/>
      <c r="J136" s="1062"/>
      <c r="K136" s="1062"/>
      <c r="L136" s="1063"/>
    </row>
    <row r="137" spans="2:12" x14ac:dyDescent="0.25">
      <c r="B137" s="946" t="s">
        <v>863</v>
      </c>
      <c r="C137" s="947"/>
      <c r="D137" s="947"/>
      <c r="E137" s="947"/>
      <c r="F137" s="947"/>
      <c r="G137" s="948"/>
      <c r="H137" s="946" t="s">
        <v>646</v>
      </c>
      <c r="I137" s="947"/>
      <c r="J137" s="947"/>
      <c r="K137" s="947"/>
      <c r="L137" s="948"/>
    </row>
    <row r="138" spans="2:12" x14ac:dyDescent="0.25">
      <c r="B138" s="943"/>
      <c r="C138" s="944"/>
      <c r="D138" s="944"/>
      <c r="E138" s="944"/>
      <c r="F138" s="944"/>
      <c r="G138" s="945"/>
      <c r="H138" s="943"/>
      <c r="I138" s="944"/>
      <c r="J138" s="944"/>
      <c r="K138" s="944"/>
      <c r="L138" s="945"/>
    </row>
    <row r="139" spans="2:12" x14ac:dyDescent="0.25">
      <c r="B139" s="943"/>
      <c r="C139" s="944"/>
      <c r="D139" s="944"/>
      <c r="E139" s="944"/>
      <c r="F139" s="944"/>
      <c r="G139" s="945"/>
      <c r="H139" s="943"/>
      <c r="I139" s="944"/>
      <c r="J139" s="944"/>
      <c r="K139" s="944"/>
      <c r="L139" s="945"/>
    </row>
    <row r="140" spans="2:12" x14ac:dyDescent="0.25">
      <c r="B140" s="943"/>
      <c r="C140" s="944"/>
      <c r="D140" s="944"/>
      <c r="E140" s="944"/>
      <c r="F140" s="944"/>
      <c r="G140" s="945"/>
      <c r="H140" s="943"/>
      <c r="I140" s="944"/>
      <c r="J140" s="944"/>
      <c r="K140" s="944"/>
      <c r="L140" s="945"/>
    </row>
    <row r="141" spans="2:12" x14ac:dyDescent="0.25">
      <c r="B141" s="943"/>
      <c r="C141" s="944"/>
      <c r="D141" s="944"/>
      <c r="E141" s="944"/>
      <c r="F141" s="944"/>
      <c r="G141" s="945"/>
      <c r="H141" s="943"/>
      <c r="I141" s="944"/>
      <c r="J141" s="944"/>
      <c r="K141" s="944"/>
      <c r="L141" s="945"/>
    </row>
    <row r="142" spans="2:12" x14ac:dyDescent="0.25">
      <c r="B142" s="943"/>
      <c r="C142" s="944"/>
      <c r="D142" s="944"/>
      <c r="E142" s="944"/>
      <c r="F142" s="944"/>
      <c r="G142" s="945"/>
      <c r="H142" s="943"/>
      <c r="I142" s="944"/>
      <c r="J142" s="944"/>
      <c r="K142" s="944"/>
      <c r="L142" s="945"/>
    </row>
    <row r="143" spans="2:12" x14ac:dyDescent="0.25">
      <c r="B143" s="943"/>
      <c r="C143" s="944"/>
      <c r="D143" s="944"/>
      <c r="E143" s="944"/>
      <c r="F143" s="944"/>
      <c r="G143" s="945"/>
      <c r="H143" s="943"/>
      <c r="I143" s="944"/>
      <c r="J143" s="944"/>
      <c r="K143" s="944"/>
      <c r="L143" s="945"/>
    </row>
    <row r="144" spans="2:12" x14ac:dyDescent="0.25">
      <c r="B144" s="943"/>
      <c r="C144" s="944"/>
      <c r="D144" s="944"/>
      <c r="E144" s="944"/>
      <c r="F144" s="944"/>
      <c r="G144" s="945"/>
      <c r="H144" s="943"/>
      <c r="I144" s="944"/>
      <c r="J144" s="944"/>
      <c r="K144" s="944"/>
      <c r="L144" s="945"/>
    </row>
    <row r="145" spans="2:12" x14ac:dyDescent="0.25">
      <c r="B145" s="943"/>
      <c r="C145" s="944"/>
      <c r="D145" s="944"/>
      <c r="E145" s="944"/>
      <c r="F145" s="944"/>
      <c r="G145" s="945"/>
      <c r="H145" s="943"/>
      <c r="I145" s="944"/>
      <c r="J145" s="944"/>
      <c r="K145" s="944"/>
      <c r="L145" s="945"/>
    </row>
    <row r="146" spans="2:12" x14ac:dyDescent="0.25">
      <c r="B146" s="943"/>
      <c r="C146" s="944"/>
      <c r="D146" s="944"/>
      <c r="E146" s="944"/>
      <c r="F146" s="944"/>
      <c r="G146" s="945"/>
      <c r="H146" s="943"/>
      <c r="I146" s="944"/>
      <c r="J146" s="944"/>
      <c r="K146" s="944"/>
      <c r="L146" s="945"/>
    </row>
    <row r="147" spans="2:12" x14ac:dyDescent="0.25">
      <c r="B147" s="943"/>
      <c r="C147" s="944"/>
      <c r="D147" s="944"/>
      <c r="E147" s="944"/>
      <c r="F147" s="944"/>
      <c r="G147" s="945"/>
      <c r="H147" s="943"/>
      <c r="I147" s="944"/>
      <c r="J147" s="944"/>
      <c r="K147" s="944"/>
      <c r="L147" s="945"/>
    </row>
    <row r="148" spans="2:12" x14ac:dyDescent="0.25">
      <c r="B148" s="943"/>
      <c r="C148" s="944"/>
      <c r="D148" s="944"/>
      <c r="E148" s="944"/>
      <c r="F148" s="944"/>
      <c r="G148" s="945"/>
      <c r="H148" s="943"/>
      <c r="I148" s="944"/>
      <c r="J148" s="944"/>
      <c r="K148" s="944"/>
      <c r="L148" s="945"/>
    </row>
    <row r="149" spans="2:12" x14ac:dyDescent="0.25">
      <c r="B149" s="943"/>
      <c r="C149" s="944"/>
      <c r="D149" s="944"/>
      <c r="E149" s="944"/>
      <c r="F149" s="944"/>
      <c r="G149" s="945"/>
      <c r="H149" s="943"/>
      <c r="I149" s="944"/>
      <c r="J149" s="944"/>
      <c r="K149" s="944"/>
      <c r="L149" s="945"/>
    </row>
    <row r="150" spans="2:12" x14ac:dyDescent="0.25">
      <c r="B150" s="943"/>
      <c r="C150" s="944"/>
      <c r="D150" s="944"/>
      <c r="E150" s="944"/>
      <c r="F150" s="944"/>
      <c r="G150" s="945"/>
      <c r="H150" s="943"/>
      <c r="I150" s="944"/>
      <c r="J150" s="944"/>
      <c r="K150" s="944"/>
      <c r="L150" s="945"/>
    </row>
    <row r="151" spans="2:12" ht="15" customHeight="1" x14ac:dyDescent="0.25">
      <c r="B151" s="1058">
        <v>17</v>
      </c>
      <c r="C151" s="1059"/>
      <c r="D151" s="1059"/>
      <c r="E151" s="1059"/>
      <c r="F151" s="1059"/>
      <c r="G151" s="1060"/>
      <c r="H151" s="1058">
        <v>18</v>
      </c>
      <c r="I151" s="1059"/>
      <c r="J151" s="1059"/>
      <c r="K151" s="1059"/>
      <c r="L151" s="1060"/>
    </row>
    <row r="152" spans="2:12" ht="15.75" thickBot="1" x14ac:dyDescent="0.3">
      <c r="B152" s="1061"/>
      <c r="C152" s="1062"/>
      <c r="D152" s="1062"/>
      <c r="E152" s="1062"/>
      <c r="F152" s="1062"/>
      <c r="G152" s="1063"/>
      <c r="H152" s="1061"/>
      <c r="I152" s="1062"/>
      <c r="J152" s="1062"/>
      <c r="K152" s="1062"/>
      <c r="L152" s="1063"/>
    </row>
    <row r="153" spans="2:12" ht="144.75" customHeight="1" thickBot="1" x14ac:dyDescent="0.3">
      <c r="B153" s="1064" t="s">
        <v>1104</v>
      </c>
      <c r="C153" s="1065"/>
      <c r="D153" s="1065"/>
      <c r="E153" s="1065"/>
      <c r="F153" s="1065"/>
      <c r="G153" s="1065"/>
      <c r="H153" s="1065"/>
      <c r="I153" s="1065"/>
      <c r="J153" s="1065"/>
      <c r="K153" s="1065"/>
      <c r="L153" s="1066"/>
    </row>
    <row r="154" spans="2:12" x14ac:dyDescent="0.25">
      <c r="B154" s="946" t="s">
        <v>863</v>
      </c>
      <c r="C154" s="947"/>
      <c r="D154" s="947"/>
      <c r="E154" s="947"/>
      <c r="F154" s="947"/>
      <c r="G154" s="948"/>
      <c r="H154" s="946" t="s">
        <v>646</v>
      </c>
      <c r="I154" s="947"/>
      <c r="J154" s="947"/>
      <c r="K154" s="947"/>
      <c r="L154" s="948"/>
    </row>
    <row r="155" spans="2:12" x14ac:dyDescent="0.25">
      <c r="B155" s="943"/>
      <c r="C155" s="944"/>
      <c r="D155" s="944"/>
      <c r="E155" s="944"/>
      <c r="F155" s="944"/>
      <c r="G155" s="945"/>
      <c r="H155" s="943"/>
      <c r="I155" s="944"/>
      <c r="J155" s="944"/>
      <c r="K155" s="944"/>
      <c r="L155" s="945"/>
    </row>
    <row r="156" spans="2:12" x14ac:dyDescent="0.25">
      <c r="B156" s="943"/>
      <c r="C156" s="944"/>
      <c r="D156" s="944"/>
      <c r="E156" s="944"/>
      <c r="F156" s="944"/>
      <c r="G156" s="945"/>
      <c r="H156" s="943"/>
      <c r="I156" s="944"/>
      <c r="J156" s="944"/>
      <c r="K156" s="944"/>
      <c r="L156" s="945"/>
    </row>
    <row r="157" spans="2:12" x14ac:dyDescent="0.25">
      <c r="B157" s="943"/>
      <c r="C157" s="944"/>
      <c r="D157" s="944"/>
      <c r="E157" s="944"/>
      <c r="F157" s="944"/>
      <c r="G157" s="945"/>
      <c r="H157" s="943"/>
      <c r="I157" s="944"/>
      <c r="J157" s="944"/>
      <c r="K157" s="944"/>
      <c r="L157" s="945"/>
    </row>
    <row r="158" spans="2:12" x14ac:dyDescent="0.25">
      <c r="B158" s="943"/>
      <c r="C158" s="944"/>
      <c r="D158" s="944"/>
      <c r="E158" s="944"/>
      <c r="F158" s="944"/>
      <c r="G158" s="945"/>
      <c r="H158" s="943"/>
      <c r="I158" s="944"/>
      <c r="J158" s="944"/>
      <c r="K158" s="944"/>
      <c r="L158" s="945"/>
    </row>
    <row r="159" spans="2:12" x14ac:dyDescent="0.25">
      <c r="B159" s="943"/>
      <c r="C159" s="944"/>
      <c r="D159" s="944"/>
      <c r="E159" s="944"/>
      <c r="F159" s="944"/>
      <c r="G159" s="945"/>
      <c r="H159" s="943"/>
      <c r="I159" s="944"/>
      <c r="J159" s="944"/>
      <c r="K159" s="944"/>
      <c r="L159" s="945"/>
    </row>
    <row r="160" spans="2:12" x14ac:dyDescent="0.25">
      <c r="B160" s="943"/>
      <c r="C160" s="944"/>
      <c r="D160" s="944"/>
      <c r="E160" s="944"/>
      <c r="F160" s="944"/>
      <c r="G160" s="945"/>
      <c r="H160" s="943"/>
      <c r="I160" s="944"/>
      <c r="J160" s="944"/>
      <c r="K160" s="944"/>
      <c r="L160" s="945"/>
    </row>
    <row r="161" spans="2:12" x14ac:dyDescent="0.25">
      <c r="B161" s="943"/>
      <c r="C161" s="944"/>
      <c r="D161" s="944"/>
      <c r="E161" s="944"/>
      <c r="F161" s="944"/>
      <c r="G161" s="945"/>
      <c r="H161" s="943"/>
      <c r="I161" s="944"/>
      <c r="J161" s="944"/>
      <c r="K161" s="944"/>
      <c r="L161" s="945"/>
    </row>
    <row r="162" spans="2:12" x14ac:dyDescent="0.25">
      <c r="B162" s="943"/>
      <c r="C162" s="944"/>
      <c r="D162" s="944"/>
      <c r="E162" s="944"/>
      <c r="F162" s="944"/>
      <c r="G162" s="945"/>
      <c r="H162" s="943"/>
      <c r="I162" s="944"/>
      <c r="J162" s="944"/>
      <c r="K162" s="944"/>
      <c r="L162" s="945"/>
    </row>
    <row r="163" spans="2:12" x14ac:dyDescent="0.25">
      <c r="B163" s="943"/>
      <c r="C163" s="944"/>
      <c r="D163" s="944"/>
      <c r="E163" s="944"/>
      <c r="F163" s="944"/>
      <c r="G163" s="945"/>
      <c r="H163" s="943"/>
      <c r="I163" s="944"/>
      <c r="J163" s="944"/>
      <c r="K163" s="944"/>
      <c r="L163" s="945"/>
    </row>
    <row r="164" spans="2:12" x14ac:dyDescent="0.25">
      <c r="B164" s="943"/>
      <c r="C164" s="944"/>
      <c r="D164" s="944"/>
      <c r="E164" s="944"/>
      <c r="F164" s="944"/>
      <c r="G164" s="945"/>
      <c r="H164" s="943"/>
      <c r="I164" s="944"/>
      <c r="J164" s="944"/>
      <c r="K164" s="944"/>
      <c r="L164" s="945"/>
    </row>
    <row r="165" spans="2:12" x14ac:dyDescent="0.25">
      <c r="B165" s="943"/>
      <c r="C165" s="944"/>
      <c r="D165" s="944"/>
      <c r="E165" s="944"/>
      <c r="F165" s="944"/>
      <c r="G165" s="945"/>
      <c r="H165" s="943"/>
      <c r="I165" s="944"/>
      <c r="J165" s="944"/>
      <c r="K165" s="944"/>
      <c r="L165" s="945"/>
    </row>
    <row r="166" spans="2:12" x14ac:dyDescent="0.25">
      <c r="B166" s="943"/>
      <c r="C166" s="944"/>
      <c r="D166" s="944"/>
      <c r="E166" s="944"/>
      <c r="F166" s="944"/>
      <c r="G166" s="945"/>
      <c r="H166" s="943"/>
      <c r="I166" s="944"/>
      <c r="J166" s="944"/>
      <c r="K166" s="944"/>
      <c r="L166" s="945"/>
    </row>
    <row r="167" spans="2:12" x14ac:dyDescent="0.25">
      <c r="B167" s="943"/>
      <c r="C167" s="944"/>
      <c r="D167" s="944"/>
      <c r="E167" s="944"/>
      <c r="F167" s="944"/>
      <c r="G167" s="945"/>
      <c r="H167" s="943"/>
      <c r="I167" s="944"/>
      <c r="J167" s="944"/>
      <c r="K167" s="944"/>
      <c r="L167" s="945"/>
    </row>
    <row r="168" spans="2:12" ht="15" customHeight="1" x14ac:dyDescent="0.25">
      <c r="B168" s="1058">
        <v>19</v>
      </c>
      <c r="C168" s="1059"/>
      <c r="D168" s="1059"/>
      <c r="E168" s="1059"/>
      <c r="F168" s="1059"/>
      <c r="G168" s="1060"/>
      <c r="H168" s="1058">
        <v>20</v>
      </c>
      <c r="I168" s="1059"/>
      <c r="J168" s="1059"/>
      <c r="K168" s="1059"/>
      <c r="L168" s="1060"/>
    </row>
    <row r="169" spans="2:12" ht="15.75" thickBot="1" x14ac:dyDescent="0.3">
      <c r="B169" s="1061"/>
      <c r="C169" s="1062"/>
      <c r="D169" s="1062"/>
      <c r="E169" s="1062"/>
      <c r="F169" s="1062"/>
      <c r="G169" s="1063"/>
      <c r="H169" s="1061"/>
      <c r="I169" s="1062"/>
      <c r="J169" s="1062"/>
      <c r="K169" s="1062"/>
      <c r="L169" s="1063"/>
    </row>
    <row r="170" spans="2:12" ht="62.25" customHeight="1" thickBot="1" x14ac:dyDescent="0.3">
      <c r="B170" s="1064" t="s">
        <v>1105</v>
      </c>
      <c r="C170" s="1065"/>
      <c r="D170" s="1065"/>
      <c r="E170" s="1065"/>
      <c r="F170" s="1065"/>
      <c r="G170" s="1065"/>
      <c r="H170" s="1065"/>
      <c r="I170" s="1065"/>
      <c r="J170" s="1065"/>
      <c r="K170" s="1065"/>
      <c r="L170" s="1066"/>
    </row>
    <row r="171" spans="2:12" x14ac:dyDescent="0.25">
      <c r="B171" s="946" t="s">
        <v>645</v>
      </c>
      <c r="C171" s="947"/>
      <c r="D171" s="947"/>
      <c r="E171" s="947"/>
      <c r="F171" s="947"/>
      <c r="G171" s="948"/>
      <c r="H171" s="946" t="s">
        <v>646</v>
      </c>
      <c r="I171" s="947"/>
      <c r="J171" s="947"/>
      <c r="K171" s="947"/>
      <c r="L171" s="948"/>
    </row>
    <row r="172" spans="2:12" x14ac:dyDescent="0.25">
      <c r="B172" s="943"/>
      <c r="C172" s="944"/>
      <c r="D172" s="944"/>
      <c r="E172" s="944"/>
      <c r="F172" s="944"/>
      <c r="G172" s="945"/>
      <c r="H172" s="943"/>
      <c r="I172" s="944"/>
      <c r="J172" s="944"/>
      <c r="K172" s="944"/>
      <c r="L172" s="945"/>
    </row>
    <row r="173" spans="2:12" x14ac:dyDescent="0.25">
      <c r="B173" s="943"/>
      <c r="C173" s="944"/>
      <c r="D173" s="944"/>
      <c r="E173" s="944"/>
      <c r="F173" s="944"/>
      <c r="G173" s="945"/>
      <c r="H173" s="943"/>
      <c r="I173" s="944"/>
      <c r="J173" s="944"/>
      <c r="K173" s="944"/>
      <c r="L173" s="945"/>
    </row>
    <row r="174" spans="2:12" x14ac:dyDescent="0.25">
      <c r="B174" s="943"/>
      <c r="C174" s="944"/>
      <c r="D174" s="944"/>
      <c r="E174" s="944"/>
      <c r="F174" s="944"/>
      <c r="G174" s="945"/>
      <c r="H174" s="943"/>
      <c r="I174" s="944"/>
      <c r="J174" s="944"/>
      <c r="K174" s="944"/>
      <c r="L174" s="945"/>
    </row>
    <row r="175" spans="2:12" x14ac:dyDescent="0.25">
      <c r="B175" s="943"/>
      <c r="C175" s="944"/>
      <c r="D175" s="944"/>
      <c r="E175" s="944"/>
      <c r="F175" s="944"/>
      <c r="G175" s="945"/>
      <c r="H175" s="943"/>
      <c r="I175" s="944"/>
      <c r="J175" s="944"/>
      <c r="K175" s="944"/>
      <c r="L175" s="945"/>
    </row>
    <row r="176" spans="2:12" x14ac:dyDescent="0.25">
      <c r="B176" s="943"/>
      <c r="C176" s="944"/>
      <c r="D176" s="944"/>
      <c r="E176" s="944"/>
      <c r="F176" s="944"/>
      <c r="G176" s="945"/>
      <c r="H176" s="943"/>
      <c r="I176" s="944"/>
      <c r="J176" s="944"/>
      <c r="K176" s="944"/>
      <c r="L176" s="945"/>
    </row>
    <row r="177" spans="2:12" x14ac:dyDescent="0.25">
      <c r="B177" s="943"/>
      <c r="C177" s="944"/>
      <c r="D177" s="944"/>
      <c r="E177" s="944"/>
      <c r="F177" s="944"/>
      <c r="G177" s="945"/>
      <c r="H177" s="943"/>
      <c r="I177" s="944"/>
      <c r="J177" s="944"/>
      <c r="K177" s="944"/>
      <c r="L177" s="945"/>
    </row>
    <row r="178" spans="2:12" x14ac:dyDescent="0.25">
      <c r="B178" s="943"/>
      <c r="C178" s="944"/>
      <c r="D178" s="944"/>
      <c r="E178" s="944"/>
      <c r="F178" s="944"/>
      <c r="G178" s="945"/>
      <c r="H178" s="943"/>
      <c r="I178" s="944"/>
      <c r="J178" s="944"/>
      <c r="K178" s="944"/>
      <c r="L178" s="945"/>
    </row>
    <row r="179" spans="2:12" x14ac:dyDescent="0.25">
      <c r="B179" s="943"/>
      <c r="C179" s="944"/>
      <c r="D179" s="944"/>
      <c r="E179" s="944"/>
      <c r="F179" s="944"/>
      <c r="G179" s="945"/>
      <c r="H179" s="943"/>
      <c r="I179" s="944"/>
      <c r="J179" s="944"/>
      <c r="K179" s="944"/>
      <c r="L179" s="945"/>
    </row>
    <row r="180" spans="2:12" x14ac:dyDescent="0.25">
      <c r="B180" s="943"/>
      <c r="C180" s="944"/>
      <c r="D180" s="944"/>
      <c r="E180" s="944"/>
      <c r="F180" s="944"/>
      <c r="G180" s="945"/>
      <c r="H180" s="943"/>
      <c r="I180" s="944"/>
      <c r="J180" s="944"/>
      <c r="K180" s="944"/>
      <c r="L180" s="945"/>
    </row>
    <row r="181" spans="2:12" x14ac:dyDescent="0.25">
      <c r="B181" s="943"/>
      <c r="C181" s="944"/>
      <c r="D181" s="944"/>
      <c r="E181" s="944"/>
      <c r="F181" s="944"/>
      <c r="G181" s="945"/>
      <c r="H181" s="943"/>
      <c r="I181" s="944"/>
      <c r="J181" s="944"/>
      <c r="K181" s="944"/>
      <c r="L181" s="945"/>
    </row>
    <row r="182" spans="2:12" x14ac:dyDescent="0.25">
      <c r="B182" s="943"/>
      <c r="C182" s="944"/>
      <c r="D182" s="944"/>
      <c r="E182" s="944"/>
      <c r="F182" s="944"/>
      <c r="G182" s="945"/>
      <c r="H182" s="943"/>
      <c r="I182" s="944"/>
      <c r="J182" s="944"/>
      <c r="K182" s="944"/>
      <c r="L182" s="945"/>
    </row>
    <row r="183" spans="2:12" x14ac:dyDescent="0.25">
      <c r="B183" s="943"/>
      <c r="C183" s="944"/>
      <c r="D183" s="944"/>
      <c r="E183" s="944"/>
      <c r="F183" s="944"/>
      <c r="G183" s="945"/>
      <c r="H183" s="943"/>
      <c r="I183" s="944"/>
      <c r="J183" s="944"/>
      <c r="K183" s="944"/>
      <c r="L183" s="945"/>
    </row>
    <row r="184" spans="2:12" x14ac:dyDescent="0.25">
      <c r="B184" s="943"/>
      <c r="C184" s="944"/>
      <c r="D184" s="944"/>
      <c r="E184" s="944"/>
      <c r="F184" s="944"/>
      <c r="G184" s="945"/>
      <c r="H184" s="943"/>
      <c r="I184" s="944"/>
      <c r="J184" s="944"/>
      <c r="K184" s="944"/>
      <c r="L184" s="945"/>
    </row>
    <row r="185" spans="2:12" ht="15" customHeight="1" x14ac:dyDescent="0.25">
      <c r="B185" s="1058">
        <v>21</v>
      </c>
      <c r="C185" s="1059"/>
      <c r="D185" s="1059"/>
      <c r="E185" s="1059"/>
      <c r="F185" s="1059"/>
      <c r="G185" s="1060"/>
      <c r="H185" s="1058">
        <v>22</v>
      </c>
      <c r="I185" s="1059"/>
      <c r="J185" s="1059"/>
      <c r="K185" s="1059"/>
      <c r="L185" s="1060"/>
    </row>
    <row r="186" spans="2:12" ht="15.75" thickBot="1" x14ac:dyDescent="0.3">
      <c r="B186" s="1061"/>
      <c r="C186" s="1062"/>
      <c r="D186" s="1062"/>
      <c r="E186" s="1062"/>
      <c r="F186" s="1062"/>
      <c r="G186" s="1063"/>
      <c r="H186" s="1061"/>
      <c r="I186" s="1062"/>
      <c r="J186" s="1062"/>
      <c r="K186" s="1062"/>
      <c r="L186" s="1063"/>
    </row>
    <row r="187" spans="2:12" x14ac:dyDescent="0.25">
      <c r="B187" s="946" t="s">
        <v>645</v>
      </c>
      <c r="C187" s="947"/>
      <c r="D187" s="947"/>
      <c r="E187" s="947"/>
      <c r="F187" s="947"/>
      <c r="G187" s="948"/>
      <c r="H187" s="946" t="s">
        <v>646</v>
      </c>
      <c r="I187" s="947"/>
      <c r="J187" s="947"/>
      <c r="K187" s="947"/>
      <c r="L187" s="948"/>
    </row>
    <row r="188" spans="2:12" x14ac:dyDescent="0.25">
      <c r="B188" s="943"/>
      <c r="C188" s="944"/>
      <c r="D188" s="944"/>
      <c r="E188" s="944"/>
      <c r="F188" s="944"/>
      <c r="G188" s="945"/>
      <c r="H188" s="943"/>
      <c r="I188" s="944"/>
      <c r="J188" s="944"/>
      <c r="K188" s="944"/>
      <c r="L188" s="945"/>
    </row>
    <row r="189" spans="2:12" x14ac:dyDescent="0.25">
      <c r="B189" s="943"/>
      <c r="C189" s="944"/>
      <c r="D189" s="944"/>
      <c r="E189" s="944"/>
      <c r="F189" s="944"/>
      <c r="G189" s="945"/>
      <c r="H189" s="943"/>
      <c r="I189" s="944"/>
      <c r="J189" s="944"/>
      <c r="K189" s="944"/>
      <c r="L189" s="945"/>
    </row>
    <row r="190" spans="2:12" x14ac:dyDescent="0.25">
      <c r="B190" s="943"/>
      <c r="C190" s="944"/>
      <c r="D190" s="944"/>
      <c r="E190" s="944"/>
      <c r="F190" s="944"/>
      <c r="G190" s="945"/>
      <c r="H190" s="943"/>
      <c r="I190" s="944"/>
      <c r="J190" s="944"/>
      <c r="K190" s="944"/>
      <c r="L190" s="945"/>
    </row>
    <row r="191" spans="2:12" x14ac:dyDescent="0.25">
      <c r="B191" s="943"/>
      <c r="C191" s="944"/>
      <c r="D191" s="944"/>
      <c r="E191" s="944"/>
      <c r="F191" s="944"/>
      <c r="G191" s="945"/>
      <c r="H191" s="943"/>
      <c r="I191" s="944"/>
      <c r="J191" s="944"/>
      <c r="K191" s="944"/>
      <c r="L191" s="945"/>
    </row>
    <row r="192" spans="2:12" x14ac:dyDescent="0.25">
      <c r="B192" s="943"/>
      <c r="C192" s="944"/>
      <c r="D192" s="944"/>
      <c r="E192" s="944"/>
      <c r="F192" s="944"/>
      <c r="G192" s="945"/>
      <c r="H192" s="943"/>
      <c r="I192" s="944"/>
      <c r="J192" s="944"/>
      <c r="K192" s="944"/>
      <c r="L192" s="945"/>
    </row>
    <row r="193" spans="2:12" x14ac:dyDescent="0.25">
      <c r="B193" s="943"/>
      <c r="C193" s="944"/>
      <c r="D193" s="944"/>
      <c r="E193" s="944"/>
      <c r="F193" s="944"/>
      <c r="G193" s="945"/>
      <c r="H193" s="943"/>
      <c r="I193" s="944"/>
      <c r="J193" s="944"/>
      <c r="K193" s="944"/>
      <c r="L193" s="945"/>
    </row>
    <row r="194" spans="2:12" x14ac:dyDescent="0.25">
      <c r="B194" s="943"/>
      <c r="C194" s="944"/>
      <c r="D194" s="944"/>
      <c r="E194" s="944"/>
      <c r="F194" s="944"/>
      <c r="G194" s="945"/>
      <c r="H194" s="943"/>
      <c r="I194" s="944"/>
      <c r="J194" s="944"/>
      <c r="K194" s="944"/>
      <c r="L194" s="945"/>
    </row>
    <row r="195" spans="2:12" x14ac:dyDescent="0.25">
      <c r="B195" s="943"/>
      <c r="C195" s="944"/>
      <c r="D195" s="944"/>
      <c r="E195" s="944"/>
      <c r="F195" s="944"/>
      <c r="G195" s="945"/>
      <c r="H195" s="943"/>
      <c r="I195" s="944"/>
      <c r="J195" s="944"/>
      <c r="K195" s="944"/>
      <c r="L195" s="945"/>
    </row>
    <row r="196" spans="2:12" x14ac:dyDescent="0.25">
      <c r="B196" s="943"/>
      <c r="C196" s="944"/>
      <c r="D196" s="944"/>
      <c r="E196" s="944"/>
      <c r="F196" s="944"/>
      <c r="G196" s="945"/>
      <c r="H196" s="943"/>
      <c r="I196" s="944"/>
      <c r="J196" s="944"/>
      <c r="K196" s="944"/>
      <c r="L196" s="945"/>
    </row>
    <row r="197" spans="2:12" x14ac:dyDescent="0.25">
      <c r="B197" s="943"/>
      <c r="C197" s="944"/>
      <c r="D197" s="944"/>
      <c r="E197" s="944"/>
      <c r="F197" s="944"/>
      <c r="G197" s="945"/>
      <c r="H197" s="943"/>
      <c r="I197" s="944"/>
      <c r="J197" s="944"/>
      <c r="K197" s="944"/>
      <c r="L197" s="945"/>
    </row>
    <row r="198" spans="2:12" x14ac:dyDescent="0.25">
      <c r="B198" s="943"/>
      <c r="C198" s="944"/>
      <c r="D198" s="944"/>
      <c r="E198" s="944"/>
      <c r="F198" s="944"/>
      <c r="G198" s="945"/>
      <c r="H198" s="943"/>
      <c r="I198" s="944"/>
      <c r="J198" s="944"/>
      <c r="K198" s="944"/>
      <c r="L198" s="945"/>
    </row>
    <row r="199" spans="2:12" x14ac:dyDescent="0.25">
      <c r="B199" s="943"/>
      <c r="C199" s="944"/>
      <c r="D199" s="944"/>
      <c r="E199" s="944"/>
      <c r="F199" s="944"/>
      <c r="G199" s="945"/>
      <c r="H199" s="943"/>
      <c r="I199" s="944"/>
      <c r="J199" s="944"/>
      <c r="K199" s="944"/>
      <c r="L199" s="945"/>
    </row>
    <row r="200" spans="2:12" x14ac:dyDescent="0.25">
      <c r="B200" s="943"/>
      <c r="C200" s="944"/>
      <c r="D200" s="944"/>
      <c r="E200" s="944"/>
      <c r="F200" s="944"/>
      <c r="G200" s="945"/>
      <c r="H200" s="943"/>
      <c r="I200" s="944"/>
      <c r="J200" s="944"/>
      <c r="K200" s="944"/>
      <c r="L200" s="945"/>
    </row>
    <row r="201" spans="2:12" ht="15" customHeight="1" x14ac:dyDescent="0.25">
      <c r="B201" s="1058">
        <v>23</v>
      </c>
      <c r="C201" s="1059"/>
      <c r="D201" s="1059"/>
      <c r="E201" s="1059"/>
      <c r="F201" s="1059"/>
      <c r="G201" s="1060"/>
      <c r="H201" s="1058">
        <v>24</v>
      </c>
      <c r="I201" s="1059"/>
      <c r="J201" s="1059"/>
      <c r="K201" s="1059"/>
      <c r="L201" s="1060"/>
    </row>
    <row r="202" spans="2:12" ht="15.75" thickBot="1" x14ac:dyDescent="0.3">
      <c r="B202" s="1061"/>
      <c r="C202" s="1062"/>
      <c r="D202" s="1062"/>
      <c r="E202" s="1062"/>
      <c r="F202" s="1062"/>
      <c r="G202" s="1063"/>
      <c r="H202" s="1061"/>
      <c r="I202" s="1062"/>
      <c r="J202" s="1062"/>
      <c r="K202" s="1062"/>
      <c r="L202" s="1063"/>
    </row>
    <row r="203" spans="2:12" x14ac:dyDescent="0.25">
      <c r="B203" s="946" t="s">
        <v>645</v>
      </c>
      <c r="C203" s="947"/>
      <c r="D203" s="947"/>
      <c r="E203" s="947"/>
      <c r="F203" s="947"/>
      <c r="G203" s="948"/>
      <c r="H203" s="946" t="s">
        <v>646</v>
      </c>
      <c r="I203" s="947"/>
      <c r="J203" s="947"/>
      <c r="K203" s="947"/>
      <c r="L203" s="948"/>
    </row>
    <row r="204" spans="2:12" x14ac:dyDescent="0.25">
      <c r="B204" s="943"/>
      <c r="C204" s="944"/>
      <c r="D204" s="944"/>
      <c r="E204" s="944"/>
      <c r="F204" s="944"/>
      <c r="G204" s="945"/>
      <c r="H204" s="943"/>
      <c r="I204" s="944"/>
      <c r="J204" s="944"/>
      <c r="K204" s="944"/>
      <c r="L204" s="945"/>
    </row>
    <row r="205" spans="2:12" x14ac:dyDescent="0.25">
      <c r="B205" s="943"/>
      <c r="C205" s="944"/>
      <c r="D205" s="944"/>
      <c r="E205" s="944"/>
      <c r="F205" s="944"/>
      <c r="G205" s="945"/>
      <c r="H205" s="943"/>
      <c r="I205" s="944"/>
      <c r="J205" s="944"/>
      <c r="K205" s="944"/>
      <c r="L205" s="945"/>
    </row>
    <row r="206" spans="2:12" x14ac:dyDescent="0.25">
      <c r="B206" s="943"/>
      <c r="C206" s="944"/>
      <c r="D206" s="944"/>
      <c r="E206" s="944"/>
      <c r="F206" s="944"/>
      <c r="G206" s="945"/>
      <c r="H206" s="943"/>
      <c r="I206" s="944"/>
      <c r="J206" s="944"/>
      <c r="K206" s="944"/>
      <c r="L206" s="945"/>
    </row>
    <row r="207" spans="2:12" x14ac:dyDescent="0.25">
      <c r="B207" s="943"/>
      <c r="C207" s="944"/>
      <c r="D207" s="944"/>
      <c r="E207" s="944"/>
      <c r="F207" s="944"/>
      <c r="G207" s="945"/>
      <c r="H207" s="943"/>
      <c r="I207" s="944"/>
      <c r="J207" s="944"/>
      <c r="K207" s="944"/>
      <c r="L207" s="945"/>
    </row>
    <row r="208" spans="2:12" x14ac:dyDescent="0.25">
      <c r="B208" s="943"/>
      <c r="C208" s="944"/>
      <c r="D208" s="944"/>
      <c r="E208" s="944"/>
      <c r="F208" s="944"/>
      <c r="G208" s="945"/>
      <c r="H208" s="943"/>
      <c r="I208" s="944"/>
      <c r="J208" s="944"/>
      <c r="K208" s="944"/>
      <c r="L208" s="945"/>
    </row>
    <row r="209" spans="2:12" x14ac:dyDescent="0.25">
      <c r="B209" s="943"/>
      <c r="C209" s="944"/>
      <c r="D209" s="944"/>
      <c r="E209" s="944"/>
      <c r="F209" s="944"/>
      <c r="G209" s="945"/>
      <c r="H209" s="943"/>
      <c r="I209" s="944"/>
      <c r="J209" s="944"/>
      <c r="K209" s="944"/>
      <c r="L209" s="945"/>
    </row>
    <row r="210" spans="2:12" x14ac:dyDescent="0.25">
      <c r="B210" s="943"/>
      <c r="C210" s="944"/>
      <c r="D210" s="944"/>
      <c r="E210" s="944"/>
      <c r="F210" s="944"/>
      <c r="G210" s="945"/>
      <c r="H210" s="943"/>
      <c r="I210" s="944"/>
      <c r="J210" s="944"/>
      <c r="K210" s="944"/>
      <c r="L210" s="945"/>
    </row>
    <row r="211" spans="2:12" x14ac:dyDescent="0.25">
      <c r="B211" s="943"/>
      <c r="C211" s="944"/>
      <c r="D211" s="944"/>
      <c r="E211" s="944"/>
      <c r="F211" s="944"/>
      <c r="G211" s="945"/>
      <c r="H211" s="943"/>
      <c r="I211" s="944"/>
      <c r="J211" s="944"/>
      <c r="K211" s="944"/>
      <c r="L211" s="945"/>
    </row>
    <row r="212" spans="2:12" x14ac:dyDescent="0.25">
      <c r="B212" s="943"/>
      <c r="C212" s="944"/>
      <c r="D212" s="944"/>
      <c r="E212" s="944"/>
      <c r="F212" s="944"/>
      <c r="G212" s="945"/>
      <c r="H212" s="943"/>
      <c r="I212" s="944"/>
      <c r="J212" s="944"/>
      <c r="K212" s="944"/>
      <c r="L212" s="945"/>
    </row>
    <row r="213" spans="2:12" x14ac:dyDescent="0.25">
      <c r="B213" s="943"/>
      <c r="C213" s="944"/>
      <c r="D213" s="944"/>
      <c r="E213" s="944"/>
      <c r="F213" s="944"/>
      <c r="G213" s="945"/>
      <c r="H213" s="943"/>
      <c r="I213" s="944"/>
      <c r="J213" s="944"/>
      <c r="K213" s="944"/>
      <c r="L213" s="945"/>
    </row>
    <row r="214" spans="2:12" x14ac:dyDescent="0.25">
      <c r="B214" s="943"/>
      <c r="C214" s="944"/>
      <c r="D214" s="944"/>
      <c r="E214" s="944"/>
      <c r="F214" s="944"/>
      <c r="G214" s="945"/>
      <c r="H214" s="943"/>
      <c r="I214" s="944"/>
      <c r="J214" s="944"/>
      <c r="K214" s="944"/>
      <c r="L214" s="945"/>
    </row>
    <row r="215" spans="2:12" x14ac:dyDescent="0.25">
      <c r="B215" s="943"/>
      <c r="C215" s="944"/>
      <c r="D215" s="944"/>
      <c r="E215" s="944"/>
      <c r="F215" s="944"/>
      <c r="G215" s="945"/>
      <c r="H215" s="943"/>
      <c r="I215" s="944"/>
      <c r="J215" s="944"/>
      <c r="K215" s="944"/>
      <c r="L215" s="945"/>
    </row>
    <row r="216" spans="2:12" x14ac:dyDescent="0.25">
      <c r="B216" s="943"/>
      <c r="C216" s="944"/>
      <c r="D216" s="944"/>
      <c r="E216" s="944"/>
      <c r="F216" s="944"/>
      <c r="G216" s="945"/>
      <c r="H216" s="943"/>
      <c r="I216" s="944"/>
      <c r="J216" s="944"/>
      <c r="K216" s="944"/>
      <c r="L216" s="945"/>
    </row>
    <row r="217" spans="2:12" ht="15" customHeight="1" x14ac:dyDescent="0.25">
      <c r="B217" s="1058">
        <v>25</v>
      </c>
      <c r="C217" s="1059"/>
      <c r="D217" s="1059"/>
      <c r="E217" s="1059"/>
      <c r="F217" s="1059"/>
      <c r="G217" s="1060"/>
      <c r="H217" s="1058">
        <v>26</v>
      </c>
      <c r="I217" s="1059"/>
      <c r="J217" s="1059"/>
      <c r="K217" s="1059"/>
      <c r="L217" s="1060"/>
    </row>
    <row r="218" spans="2:12" ht="15.75" thickBot="1" x14ac:dyDescent="0.3">
      <c r="B218" s="1061"/>
      <c r="C218" s="1062"/>
      <c r="D218" s="1062"/>
      <c r="E218" s="1062"/>
      <c r="F218" s="1062"/>
      <c r="G218" s="1063"/>
      <c r="H218" s="1061"/>
      <c r="I218" s="1062"/>
      <c r="J218" s="1062"/>
      <c r="K218" s="1062"/>
      <c r="L218" s="1063"/>
    </row>
    <row r="219" spans="2:12" x14ac:dyDescent="0.25">
      <c r="B219" s="946" t="s">
        <v>645</v>
      </c>
      <c r="C219" s="947"/>
      <c r="D219" s="947"/>
      <c r="E219" s="947"/>
      <c r="F219" s="947"/>
      <c r="G219" s="948"/>
      <c r="H219" s="946"/>
      <c r="I219" s="947"/>
      <c r="J219" s="947"/>
      <c r="K219" s="947"/>
      <c r="L219" s="948"/>
    </row>
    <row r="220" spans="2:12" x14ac:dyDescent="0.25">
      <c r="B220" s="943"/>
      <c r="C220" s="944"/>
      <c r="D220" s="944"/>
      <c r="E220" s="944"/>
      <c r="F220" s="944"/>
      <c r="G220" s="945"/>
      <c r="H220" s="943"/>
      <c r="I220" s="944"/>
      <c r="J220" s="944"/>
      <c r="K220" s="944"/>
      <c r="L220" s="945"/>
    </row>
    <row r="221" spans="2:12" x14ac:dyDescent="0.25">
      <c r="B221" s="943"/>
      <c r="C221" s="944"/>
      <c r="D221" s="944"/>
      <c r="E221" s="944"/>
      <c r="F221" s="944"/>
      <c r="G221" s="945"/>
      <c r="H221" s="943"/>
      <c r="I221" s="944"/>
      <c r="J221" s="944"/>
      <c r="K221" s="944"/>
      <c r="L221" s="945"/>
    </row>
    <row r="222" spans="2:12" x14ac:dyDescent="0.25">
      <c r="B222" s="943"/>
      <c r="C222" s="944"/>
      <c r="D222" s="944"/>
      <c r="E222" s="944"/>
      <c r="F222" s="944"/>
      <c r="G222" s="945"/>
      <c r="H222" s="943"/>
      <c r="I222" s="944"/>
      <c r="J222" s="944"/>
      <c r="K222" s="944"/>
      <c r="L222" s="945"/>
    </row>
    <row r="223" spans="2:12" x14ac:dyDescent="0.25">
      <c r="B223" s="943"/>
      <c r="C223" s="944"/>
      <c r="D223" s="944"/>
      <c r="E223" s="944"/>
      <c r="F223" s="944"/>
      <c r="G223" s="945"/>
      <c r="H223" s="943"/>
      <c r="I223" s="944"/>
      <c r="J223" s="944"/>
      <c r="K223" s="944"/>
      <c r="L223" s="945"/>
    </row>
    <row r="224" spans="2:12" x14ac:dyDescent="0.25">
      <c r="B224" s="943"/>
      <c r="C224" s="944"/>
      <c r="D224" s="944"/>
      <c r="E224" s="944"/>
      <c r="F224" s="944"/>
      <c r="G224" s="945"/>
      <c r="H224" s="943"/>
      <c r="I224" s="944"/>
      <c r="J224" s="944"/>
      <c r="K224" s="944"/>
      <c r="L224" s="945"/>
    </row>
    <row r="225" spans="2:12" x14ac:dyDescent="0.25">
      <c r="B225" s="943"/>
      <c r="C225" s="944"/>
      <c r="D225" s="944"/>
      <c r="E225" s="944"/>
      <c r="F225" s="944"/>
      <c r="G225" s="945"/>
      <c r="H225" s="943"/>
      <c r="I225" s="944"/>
      <c r="J225" s="944"/>
      <c r="K225" s="944"/>
      <c r="L225" s="945"/>
    </row>
    <row r="226" spans="2:12" x14ac:dyDescent="0.25">
      <c r="B226" s="943"/>
      <c r="C226" s="944"/>
      <c r="D226" s="944"/>
      <c r="E226" s="944"/>
      <c r="F226" s="944"/>
      <c r="G226" s="945"/>
      <c r="H226" s="943"/>
      <c r="I226" s="944"/>
      <c r="J226" s="944"/>
      <c r="K226" s="944"/>
      <c r="L226" s="945"/>
    </row>
    <row r="227" spans="2:12" x14ac:dyDescent="0.25">
      <c r="B227" s="943"/>
      <c r="C227" s="944"/>
      <c r="D227" s="944"/>
      <c r="E227" s="944"/>
      <c r="F227" s="944"/>
      <c r="G227" s="945"/>
      <c r="H227" s="943"/>
      <c r="I227" s="944"/>
      <c r="J227" s="944"/>
      <c r="K227" s="944"/>
      <c r="L227" s="945"/>
    </row>
    <row r="228" spans="2:12" x14ac:dyDescent="0.25">
      <c r="B228" s="943"/>
      <c r="C228" s="944"/>
      <c r="D228" s="944"/>
      <c r="E228" s="944"/>
      <c r="F228" s="944"/>
      <c r="G228" s="945"/>
      <c r="H228" s="943"/>
      <c r="I228" s="944"/>
      <c r="J228" s="944"/>
      <c r="K228" s="944"/>
      <c r="L228" s="945"/>
    </row>
    <row r="229" spans="2:12" x14ac:dyDescent="0.25">
      <c r="B229" s="943"/>
      <c r="C229" s="944"/>
      <c r="D229" s="944"/>
      <c r="E229" s="944"/>
      <c r="F229" s="944"/>
      <c r="G229" s="945"/>
      <c r="H229" s="943"/>
      <c r="I229" s="944"/>
      <c r="J229" s="944"/>
      <c r="K229" s="944"/>
      <c r="L229" s="945"/>
    </row>
    <row r="230" spans="2:12" x14ac:dyDescent="0.25">
      <c r="B230" s="943"/>
      <c r="C230" s="944"/>
      <c r="D230" s="944"/>
      <c r="E230" s="944"/>
      <c r="F230" s="944"/>
      <c r="G230" s="945"/>
      <c r="H230" s="943"/>
      <c r="I230" s="944"/>
      <c r="J230" s="944"/>
      <c r="K230" s="944"/>
      <c r="L230" s="945"/>
    </row>
    <row r="231" spans="2:12" x14ac:dyDescent="0.25">
      <c r="B231" s="943"/>
      <c r="C231" s="944"/>
      <c r="D231" s="944"/>
      <c r="E231" s="944"/>
      <c r="F231" s="944"/>
      <c r="G231" s="945"/>
      <c r="H231" s="943"/>
      <c r="I231" s="944"/>
      <c r="J231" s="944"/>
      <c r="K231" s="944"/>
      <c r="L231" s="945"/>
    </row>
    <row r="232" spans="2:12" x14ac:dyDescent="0.25">
      <c r="B232" s="943"/>
      <c r="C232" s="944"/>
      <c r="D232" s="944"/>
      <c r="E232" s="944"/>
      <c r="F232" s="944"/>
      <c r="G232" s="945"/>
      <c r="H232" s="943"/>
      <c r="I232" s="944"/>
      <c r="J232" s="944"/>
      <c r="K232" s="944"/>
      <c r="L232" s="945"/>
    </row>
    <row r="233" spans="2:12" ht="15" customHeight="1" x14ac:dyDescent="0.25">
      <c r="B233" s="1058">
        <v>27</v>
      </c>
      <c r="C233" s="1059"/>
      <c r="D233" s="1059"/>
      <c r="E233" s="1059"/>
      <c r="F233" s="1059"/>
      <c r="G233" s="1060"/>
      <c r="H233" s="1058"/>
      <c r="I233" s="1059"/>
      <c r="J233" s="1059"/>
      <c r="K233" s="1059"/>
      <c r="L233" s="1060"/>
    </row>
    <row r="234" spans="2:12" ht="15.75" thickBot="1" x14ac:dyDescent="0.3">
      <c r="B234" s="1061"/>
      <c r="C234" s="1062"/>
      <c r="D234" s="1062"/>
      <c r="E234" s="1062"/>
      <c r="F234" s="1062"/>
      <c r="G234" s="1063"/>
      <c r="H234" s="1061"/>
      <c r="I234" s="1062"/>
      <c r="J234" s="1062"/>
      <c r="K234" s="1062"/>
      <c r="L234" s="1063"/>
    </row>
    <row r="235" spans="2:12" ht="63.75" customHeight="1" thickBot="1" x14ac:dyDescent="0.3">
      <c r="B235" s="1070" t="s">
        <v>1106</v>
      </c>
      <c r="C235" s="1068"/>
      <c r="D235" s="1068"/>
      <c r="E235" s="1068"/>
      <c r="F235" s="1068"/>
      <c r="G235" s="1068"/>
      <c r="H235" s="1068"/>
      <c r="I235" s="1068"/>
      <c r="J235" s="1068"/>
      <c r="K235" s="1068"/>
      <c r="L235" s="1069"/>
    </row>
    <row r="236" spans="2:12" x14ac:dyDescent="0.25">
      <c r="B236" s="946" t="s">
        <v>645</v>
      </c>
      <c r="C236" s="947"/>
      <c r="D236" s="947"/>
      <c r="E236" s="947"/>
      <c r="F236" s="947"/>
      <c r="G236" s="948"/>
      <c r="H236" s="946" t="s">
        <v>646</v>
      </c>
      <c r="I236" s="947"/>
      <c r="J236" s="947"/>
      <c r="K236" s="947"/>
      <c r="L236" s="948"/>
    </row>
    <row r="237" spans="2:12" x14ac:dyDescent="0.25">
      <c r="B237" s="943"/>
      <c r="C237" s="944"/>
      <c r="D237" s="944"/>
      <c r="E237" s="944"/>
      <c r="F237" s="944"/>
      <c r="G237" s="945"/>
      <c r="H237" s="943"/>
      <c r="I237" s="944"/>
      <c r="J237" s="944"/>
      <c r="K237" s="944"/>
      <c r="L237" s="945"/>
    </row>
    <row r="238" spans="2:12" x14ac:dyDescent="0.25">
      <c r="B238" s="943"/>
      <c r="C238" s="944"/>
      <c r="D238" s="944"/>
      <c r="E238" s="944"/>
      <c r="F238" s="944"/>
      <c r="G238" s="945"/>
      <c r="H238" s="943"/>
      <c r="I238" s="944"/>
      <c r="J238" s="944"/>
      <c r="K238" s="944"/>
      <c r="L238" s="945"/>
    </row>
    <row r="239" spans="2:12" x14ac:dyDescent="0.25">
      <c r="B239" s="943"/>
      <c r="C239" s="944"/>
      <c r="D239" s="944"/>
      <c r="E239" s="944"/>
      <c r="F239" s="944"/>
      <c r="G239" s="945"/>
      <c r="H239" s="943"/>
      <c r="I239" s="944"/>
      <c r="J239" s="944"/>
      <c r="K239" s="944"/>
      <c r="L239" s="945"/>
    </row>
    <row r="240" spans="2:12" x14ac:dyDescent="0.25">
      <c r="B240" s="943"/>
      <c r="C240" s="944"/>
      <c r="D240" s="944"/>
      <c r="E240" s="944"/>
      <c r="F240" s="944"/>
      <c r="G240" s="945"/>
      <c r="H240" s="943"/>
      <c r="I240" s="944"/>
      <c r="J240" s="944"/>
      <c r="K240" s="944"/>
      <c r="L240" s="945"/>
    </row>
    <row r="241" spans="2:12" x14ac:dyDescent="0.25">
      <c r="B241" s="943"/>
      <c r="C241" s="944"/>
      <c r="D241" s="944"/>
      <c r="E241" s="944"/>
      <c r="F241" s="944"/>
      <c r="G241" s="945"/>
      <c r="H241" s="943"/>
      <c r="I241" s="944"/>
      <c r="J241" s="944"/>
      <c r="K241" s="944"/>
      <c r="L241" s="945"/>
    </row>
    <row r="242" spans="2:12" x14ac:dyDescent="0.25">
      <c r="B242" s="943"/>
      <c r="C242" s="944"/>
      <c r="D242" s="944"/>
      <c r="E242" s="944"/>
      <c r="F242" s="944"/>
      <c r="G242" s="945"/>
      <c r="H242" s="943"/>
      <c r="I242" s="944"/>
      <c r="J242" s="944"/>
      <c r="K242" s="944"/>
      <c r="L242" s="945"/>
    </row>
    <row r="243" spans="2:12" x14ac:dyDescent="0.25">
      <c r="B243" s="943"/>
      <c r="C243" s="944"/>
      <c r="D243" s="944"/>
      <c r="E243" s="944"/>
      <c r="F243" s="944"/>
      <c r="G243" s="945"/>
      <c r="H243" s="943"/>
      <c r="I243" s="944"/>
      <c r="J243" s="944"/>
      <c r="K243" s="944"/>
      <c r="L243" s="945"/>
    </row>
    <row r="244" spans="2:12" x14ac:dyDescent="0.25">
      <c r="B244" s="943"/>
      <c r="C244" s="944"/>
      <c r="D244" s="944"/>
      <c r="E244" s="944"/>
      <c r="F244" s="944"/>
      <c r="G244" s="945"/>
      <c r="H244" s="943"/>
      <c r="I244" s="944"/>
      <c r="J244" s="944"/>
      <c r="K244" s="944"/>
      <c r="L244" s="945"/>
    </row>
    <row r="245" spans="2:12" x14ac:dyDescent="0.25">
      <c r="B245" s="943"/>
      <c r="C245" s="944"/>
      <c r="D245" s="944"/>
      <c r="E245" s="944"/>
      <c r="F245" s="944"/>
      <c r="G245" s="945"/>
      <c r="H245" s="943"/>
      <c r="I245" s="944"/>
      <c r="J245" s="944"/>
      <c r="K245" s="944"/>
      <c r="L245" s="945"/>
    </row>
    <row r="246" spans="2:12" x14ac:dyDescent="0.25">
      <c r="B246" s="943"/>
      <c r="C246" s="944"/>
      <c r="D246" s="944"/>
      <c r="E246" s="944"/>
      <c r="F246" s="944"/>
      <c r="G246" s="945"/>
      <c r="H246" s="943"/>
      <c r="I246" s="944"/>
      <c r="J246" s="944"/>
      <c r="K246" s="944"/>
      <c r="L246" s="945"/>
    </row>
    <row r="247" spans="2:12" x14ac:dyDescent="0.25">
      <c r="B247" s="943"/>
      <c r="C247" s="944"/>
      <c r="D247" s="944"/>
      <c r="E247" s="944"/>
      <c r="F247" s="944"/>
      <c r="G247" s="945"/>
      <c r="H247" s="943"/>
      <c r="I247" s="944"/>
      <c r="J247" s="944"/>
      <c r="K247" s="944"/>
      <c r="L247" s="945"/>
    </row>
    <row r="248" spans="2:12" x14ac:dyDescent="0.25">
      <c r="B248" s="943"/>
      <c r="C248" s="944"/>
      <c r="D248" s="944"/>
      <c r="E248" s="944"/>
      <c r="F248" s="944"/>
      <c r="G248" s="945"/>
      <c r="H248" s="943"/>
      <c r="I248" s="944"/>
      <c r="J248" s="944"/>
      <c r="K248" s="944"/>
      <c r="L248" s="945"/>
    </row>
    <row r="249" spans="2:12" x14ac:dyDescent="0.25">
      <c r="B249" s="943"/>
      <c r="C249" s="944"/>
      <c r="D249" s="944"/>
      <c r="E249" s="944"/>
      <c r="F249" s="944"/>
      <c r="G249" s="945"/>
      <c r="H249" s="943"/>
      <c r="I249" s="944"/>
      <c r="J249" s="944"/>
      <c r="K249" s="944"/>
      <c r="L249" s="945"/>
    </row>
    <row r="250" spans="2:12" ht="15" customHeight="1" x14ac:dyDescent="0.25">
      <c r="B250" s="1058">
        <v>28</v>
      </c>
      <c r="C250" s="1059"/>
      <c r="D250" s="1059"/>
      <c r="E250" s="1059"/>
      <c r="F250" s="1059"/>
      <c r="G250" s="1060"/>
      <c r="H250" s="1058">
        <v>29</v>
      </c>
      <c r="I250" s="1059"/>
      <c r="J250" s="1059"/>
      <c r="K250" s="1059"/>
      <c r="L250" s="1060"/>
    </row>
    <row r="251" spans="2:12" ht="15.75" thickBot="1" x14ac:dyDescent="0.3">
      <c r="B251" s="1061"/>
      <c r="C251" s="1062"/>
      <c r="D251" s="1062"/>
      <c r="E251" s="1062"/>
      <c r="F251" s="1062"/>
      <c r="G251" s="1063"/>
      <c r="H251" s="1061"/>
      <c r="I251" s="1062"/>
      <c r="J251" s="1062"/>
      <c r="K251" s="1062"/>
      <c r="L251" s="1063"/>
    </row>
    <row r="252" spans="2:12" ht="68.25" customHeight="1" thickBot="1" x14ac:dyDescent="0.3">
      <c r="B252" s="1067" t="s">
        <v>1107</v>
      </c>
      <c r="C252" s="1068"/>
      <c r="D252" s="1068"/>
      <c r="E252" s="1068"/>
      <c r="F252" s="1068"/>
      <c r="G252" s="1068"/>
      <c r="H252" s="1068"/>
      <c r="I252" s="1068"/>
      <c r="J252" s="1068"/>
      <c r="K252" s="1068"/>
      <c r="L252" s="1069"/>
    </row>
  </sheetData>
  <mergeCells count="76">
    <mergeCell ref="B250:G251"/>
    <mergeCell ref="H250:L251"/>
    <mergeCell ref="B252:L252"/>
    <mergeCell ref="B219:G232"/>
    <mergeCell ref="H219:L232"/>
    <mergeCell ref="B233:G234"/>
    <mergeCell ref="H233:L234"/>
    <mergeCell ref="B235:L235"/>
    <mergeCell ref="B236:G249"/>
    <mergeCell ref="H236:L249"/>
    <mergeCell ref="B201:G202"/>
    <mergeCell ref="H201:L202"/>
    <mergeCell ref="B203:G216"/>
    <mergeCell ref="H203:L216"/>
    <mergeCell ref="B217:G218"/>
    <mergeCell ref="H217:L218"/>
    <mergeCell ref="B171:G184"/>
    <mergeCell ref="H171:L184"/>
    <mergeCell ref="B185:G186"/>
    <mergeCell ref="H185:L186"/>
    <mergeCell ref="B187:G200"/>
    <mergeCell ref="H187:L200"/>
    <mergeCell ref="B170:L170"/>
    <mergeCell ref="B135:G136"/>
    <mergeCell ref="H135:L136"/>
    <mergeCell ref="B137:G150"/>
    <mergeCell ref="H137:L150"/>
    <mergeCell ref="B151:G152"/>
    <mergeCell ref="H151:L152"/>
    <mergeCell ref="B153:L153"/>
    <mergeCell ref="B154:G167"/>
    <mergeCell ref="H154:L167"/>
    <mergeCell ref="B168:G169"/>
    <mergeCell ref="H168:L169"/>
    <mergeCell ref="B121:G134"/>
    <mergeCell ref="H121:L134"/>
    <mergeCell ref="B86:G87"/>
    <mergeCell ref="H86:L87"/>
    <mergeCell ref="B88:G101"/>
    <mergeCell ref="H88:L101"/>
    <mergeCell ref="B102:G103"/>
    <mergeCell ref="H102:L103"/>
    <mergeCell ref="B104:L104"/>
    <mergeCell ref="B105:G118"/>
    <mergeCell ref="H105:L118"/>
    <mergeCell ref="B119:G120"/>
    <mergeCell ref="H119:L120"/>
    <mergeCell ref="B72:G85"/>
    <mergeCell ref="H72:L85"/>
    <mergeCell ref="B37:G38"/>
    <mergeCell ref="H37:L38"/>
    <mergeCell ref="B39:G52"/>
    <mergeCell ref="H39:L52"/>
    <mergeCell ref="B53:G54"/>
    <mergeCell ref="H53:L54"/>
    <mergeCell ref="B55:L55"/>
    <mergeCell ref="B56:G69"/>
    <mergeCell ref="H56:L69"/>
    <mergeCell ref="B70:G71"/>
    <mergeCell ref="H70:L71"/>
    <mergeCell ref="B23:G36"/>
    <mergeCell ref="H23:L36"/>
    <mergeCell ref="B1:L2"/>
    <mergeCell ref="B3:E3"/>
    <mergeCell ref="G3:I3"/>
    <mergeCell ref="J3:L3"/>
    <mergeCell ref="B4:G5"/>
    <mergeCell ref="H4:I4"/>
    <mergeCell ref="K4:L4"/>
    <mergeCell ref="H5:I5"/>
    <mergeCell ref="K5:L5"/>
    <mergeCell ref="B6:L6"/>
    <mergeCell ref="B7:G20"/>
    <mergeCell ref="H7:L20"/>
    <mergeCell ref="B21:G22"/>
    <mergeCell ref="H21:L22"/>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C7FC21-A2A3-44E9-91BF-930743C69AAB}">
  <dimension ref="B1:S263"/>
  <sheetViews>
    <sheetView view="pageBreakPreview" zoomScale="85" zoomScaleNormal="100" zoomScaleSheetLayoutView="85" zoomScalePageLayoutView="110" workbookViewId="0">
      <selection activeCell="K269" sqref="K269"/>
    </sheetView>
  </sheetViews>
  <sheetFormatPr baseColWidth="10" defaultColWidth="11.42578125" defaultRowHeight="15" x14ac:dyDescent="0.25"/>
  <cols>
    <col min="1" max="1" width="3"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3.7109375" style="130" customWidth="1"/>
    <col min="14" max="16384" width="11.42578125" style="130"/>
  </cols>
  <sheetData>
    <row r="1" spans="2:12" ht="27.75" customHeight="1" x14ac:dyDescent="0.25">
      <c r="B1" s="1072" t="s">
        <v>386</v>
      </c>
      <c r="C1" s="1072"/>
      <c r="D1" s="1072"/>
      <c r="E1" s="1072"/>
      <c r="F1" s="1072"/>
      <c r="G1" s="1072"/>
      <c r="H1" s="1072"/>
      <c r="I1" s="1072"/>
      <c r="J1" s="1072"/>
      <c r="K1" s="1072"/>
      <c r="L1" s="1072"/>
    </row>
    <row r="2" spans="2:12" ht="11.25" customHeight="1" x14ac:dyDescent="0.25">
      <c r="B2" s="1072"/>
      <c r="C2" s="1072"/>
      <c r="D2" s="1072"/>
      <c r="E2" s="1072"/>
      <c r="F2" s="1072"/>
      <c r="G2" s="1072"/>
      <c r="H2" s="1072"/>
      <c r="I2" s="1072"/>
      <c r="J2" s="1072"/>
      <c r="K2" s="1072"/>
      <c r="L2" s="1072"/>
    </row>
    <row r="3" spans="2:12" ht="24.95" customHeight="1" x14ac:dyDescent="0.25">
      <c r="B3" s="1053" t="s">
        <v>434</v>
      </c>
      <c r="C3" s="1053"/>
      <c r="D3" s="1053"/>
      <c r="E3" s="1053"/>
      <c r="F3" s="157">
        <v>44013</v>
      </c>
      <c r="G3" s="1053" t="s">
        <v>435</v>
      </c>
      <c r="H3" s="1053"/>
      <c r="I3" s="1053"/>
      <c r="J3" s="1054">
        <v>44020</v>
      </c>
      <c r="K3" s="1053"/>
      <c r="L3" s="1053"/>
    </row>
    <row r="4" spans="2:12" ht="24.95" customHeight="1" x14ac:dyDescent="0.25">
      <c r="B4" s="1055" t="s">
        <v>384</v>
      </c>
      <c r="C4" s="1055"/>
      <c r="D4" s="1055"/>
      <c r="E4" s="1055"/>
      <c r="F4" s="1055"/>
      <c r="G4" s="1055"/>
      <c r="H4" s="1056" t="s">
        <v>701</v>
      </c>
      <c r="I4" s="1056"/>
      <c r="J4" s="206" t="s">
        <v>2</v>
      </c>
      <c r="K4" s="929" t="s">
        <v>0</v>
      </c>
      <c r="L4" s="929"/>
    </row>
    <row r="5" spans="2:12" ht="24.95" customHeight="1" x14ac:dyDescent="0.25">
      <c r="B5" s="1055"/>
      <c r="C5" s="1055"/>
      <c r="D5" s="1055"/>
      <c r="E5" s="1055"/>
      <c r="F5" s="1055"/>
      <c r="G5" s="1055"/>
      <c r="H5" s="1057" t="s">
        <v>702</v>
      </c>
      <c r="I5" s="1057"/>
      <c r="J5" s="206">
        <v>2</v>
      </c>
      <c r="K5" s="929" t="s">
        <v>436</v>
      </c>
      <c r="L5" s="929"/>
    </row>
    <row r="6" spans="2:12" ht="24.95" customHeight="1" x14ac:dyDescent="0.25">
      <c r="B6" s="1055" t="s">
        <v>1108</v>
      </c>
      <c r="C6" s="1055"/>
      <c r="D6" s="1055"/>
      <c r="E6" s="1055"/>
      <c r="F6" s="1055"/>
      <c r="G6" s="1055"/>
      <c r="H6" s="1055"/>
      <c r="I6" s="1055"/>
      <c r="J6" s="1055"/>
      <c r="K6" s="1055"/>
      <c r="L6" s="1055"/>
    </row>
    <row r="7" spans="2:12" ht="15.75" customHeight="1" x14ac:dyDescent="0.25">
      <c r="B7" s="1073"/>
      <c r="C7" s="1073"/>
      <c r="D7" s="1073"/>
      <c r="E7" s="1073"/>
      <c r="F7" s="1073"/>
      <c r="G7" s="1073"/>
      <c r="H7" s="1073" t="s">
        <v>644</v>
      </c>
      <c r="I7" s="1073"/>
      <c r="J7" s="1073"/>
      <c r="K7" s="1073"/>
      <c r="L7" s="1073"/>
    </row>
    <row r="8" spans="2:12" x14ac:dyDescent="0.25">
      <c r="B8" s="1073"/>
      <c r="C8" s="1073"/>
      <c r="D8" s="1073"/>
      <c r="E8" s="1073"/>
      <c r="F8" s="1073"/>
      <c r="G8" s="1073"/>
      <c r="H8" s="1073"/>
      <c r="I8" s="1073"/>
      <c r="J8" s="1073"/>
      <c r="K8" s="1073"/>
      <c r="L8" s="1073"/>
    </row>
    <row r="9" spans="2:12" x14ac:dyDescent="0.25">
      <c r="B9" s="1073"/>
      <c r="C9" s="1073"/>
      <c r="D9" s="1073"/>
      <c r="E9" s="1073"/>
      <c r="F9" s="1073"/>
      <c r="G9" s="1073"/>
      <c r="H9" s="1073"/>
      <c r="I9" s="1073"/>
      <c r="J9" s="1073"/>
      <c r="K9" s="1073"/>
      <c r="L9" s="1073"/>
    </row>
    <row r="10" spans="2:12" x14ac:dyDescent="0.25">
      <c r="B10" s="1073"/>
      <c r="C10" s="1073"/>
      <c r="D10" s="1073"/>
      <c r="E10" s="1073"/>
      <c r="F10" s="1073"/>
      <c r="G10" s="1073"/>
      <c r="H10" s="1073"/>
      <c r="I10" s="1073"/>
      <c r="J10" s="1073"/>
      <c r="K10" s="1073"/>
      <c r="L10" s="1073"/>
    </row>
    <row r="11" spans="2:12" x14ac:dyDescent="0.25">
      <c r="B11" s="1073"/>
      <c r="C11" s="1073"/>
      <c r="D11" s="1073"/>
      <c r="E11" s="1073"/>
      <c r="F11" s="1073"/>
      <c r="G11" s="1073"/>
      <c r="H11" s="1073"/>
      <c r="I11" s="1073"/>
      <c r="J11" s="1073"/>
      <c r="K11" s="1073"/>
      <c r="L11" s="1073"/>
    </row>
    <row r="12" spans="2:12" x14ac:dyDescent="0.25">
      <c r="B12" s="1073"/>
      <c r="C12" s="1073"/>
      <c r="D12" s="1073"/>
      <c r="E12" s="1073"/>
      <c r="F12" s="1073"/>
      <c r="G12" s="1073"/>
      <c r="H12" s="1073"/>
      <c r="I12" s="1073"/>
      <c r="J12" s="1073"/>
      <c r="K12" s="1073"/>
      <c r="L12" s="1073"/>
    </row>
    <row r="13" spans="2:12" x14ac:dyDescent="0.25">
      <c r="B13" s="1073"/>
      <c r="C13" s="1073"/>
      <c r="D13" s="1073"/>
      <c r="E13" s="1073"/>
      <c r="F13" s="1073"/>
      <c r="G13" s="1073"/>
      <c r="H13" s="1073"/>
      <c r="I13" s="1073"/>
      <c r="J13" s="1073"/>
      <c r="K13" s="1073"/>
      <c r="L13" s="1073"/>
    </row>
    <row r="14" spans="2:12" x14ac:dyDescent="0.25">
      <c r="B14" s="1073"/>
      <c r="C14" s="1073"/>
      <c r="D14" s="1073"/>
      <c r="E14" s="1073"/>
      <c r="F14" s="1073"/>
      <c r="G14" s="1073"/>
      <c r="H14" s="1073"/>
      <c r="I14" s="1073"/>
      <c r="J14" s="1073"/>
      <c r="K14" s="1073"/>
      <c r="L14" s="1073"/>
    </row>
    <row r="15" spans="2:12" x14ac:dyDescent="0.25">
      <c r="B15" s="1073"/>
      <c r="C15" s="1073"/>
      <c r="D15" s="1073"/>
      <c r="E15" s="1073"/>
      <c r="F15" s="1073"/>
      <c r="G15" s="1073"/>
      <c r="H15" s="1073"/>
      <c r="I15" s="1073"/>
      <c r="J15" s="1073"/>
      <c r="K15" s="1073"/>
      <c r="L15" s="1073"/>
    </row>
    <row r="16" spans="2:12" x14ac:dyDescent="0.25">
      <c r="B16" s="1073"/>
      <c r="C16" s="1073"/>
      <c r="D16" s="1073"/>
      <c r="E16" s="1073"/>
      <c r="F16" s="1073"/>
      <c r="G16" s="1073"/>
      <c r="H16" s="1073"/>
      <c r="I16" s="1073"/>
      <c r="J16" s="1073"/>
      <c r="K16" s="1073"/>
      <c r="L16" s="1073"/>
    </row>
    <row r="17" spans="2:12" x14ac:dyDescent="0.25">
      <c r="B17" s="1073"/>
      <c r="C17" s="1073"/>
      <c r="D17" s="1073"/>
      <c r="E17" s="1073"/>
      <c r="F17" s="1073"/>
      <c r="G17" s="1073"/>
      <c r="H17" s="1073"/>
      <c r="I17" s="1073"/>
      <c r="J17" s="1073"/>
      <c r="K17" s="1073"/>
      <c r="L17" s="1073"/>
    </row>
    <row r="18" spans="2:12" x14ac:dyDescent="0.25">
      <c r="B18" s="1073"/>
      <c r="C18" s="1073"/>
      <c r="D18" s="1073"/>
      <c r="E18" s="1073"/>
      <c r="F18" s="1073"/>
      <c r="G18" s="1073"/>
      <c r="H18" s="1073"/>
      <c r="I18" s="1073"/>
      <c r="J18" s="1073"/>
      <c r="K18" s="1073"/>
      <c r="L18" s="1073"/>
    </row>
    <row r="19" spans="2:12" x14ac:dyDescent="0.25">
      <c r="B19" s="1073"/>
      <c r="C19" s="1073"/>
      <c r="D19" s="1073"/>
      <c r="E19" s="1073"/>
      <c r="F19" s="1073"/>
      <c r="G19" s="1073"/>
      <c r="H19" s="1073"/>
      <c r="I19" s="1073"/>
      <c r="J19" s="1073"/>
      <c r="K19" s="1073"/>
      <c r="L19" s="1073"/>
    </row>
    <row r="20" spans="2:12" x14ac:dyDescent="0.25">
      <c r="B20" s="1073"/>
      <c r="C20" s="1073"/>
      <c r="D20" s="1073"/>
      <c r="E20" s="1073"/>
      <c r="F20" s="1073"/>
      <c r="G20" s="1073"/>
      <c r="H20" s="1073"/>
      <c r="I20" s="1073"/>
      <c r="J20" s="1073"/>
      <c r="K20" s="1073"/>
      <c r="L20" s="1073"/>
    </row>
    <row r="21" spans="2:12" x14ac:dyDescent="0.25">
      <c r="B21" s="1074">
        <v>1</v>
      </c>
      <c r="C21" s="1074"/>
      <c r="D21" s="1074"/>
      <c r="E21" s="1074"/>
      <c r="F21" s="1074"/>
      <c r="G21" s="1074"/>
      <c r="H21" s="1075">
        <v>2</v>
      </c>
      <c r="I21" s="1075"/>
      <c r="J21" s="1075"/>
      <c r="K21" s="1075"/>
      <c r="L21" s="1075"/>
    </row>
    <row r="22" spans="2:12" ht="18" customHeight="1" x14ac:dyDescent="0.25">
      <c r="B22" s="1074"/>
      <c r="C22" s="1074"/>
      <c r="D22" s="1074"/>
      <c r="E22" s="1074"/>
      <c r="F22" s="1074"/>
      <c r="G22" s="1074"/>
      <c r="H22" s="1075"/>
      <c r="I22" s="1075"/>
      <c r="J22" s="1075"/>
      <c r="K22" s="1075"/>
      <c r="L22" s="1075"/>
    </row>
    <row r="23" spans="2:12" ht="36.75" customHeight="1" x14ac:dyDescent="0.25">
      <c r="B23" s="1071" t="s">
        <v>1109</v>
      </c>
      <c r="C23" s="1071"/>
      <c r="D23" s="1071"/>
      <c r="E23" s="1071"/>
      <c r="F23" s="1071"/>
      <c r="G23" s="1071"/>
      <c r="H23" s="1071"/>
      <c r="I23" s="1071"/>
      <c r="J23" s="1071"/>
      <c r="K23" s="1071"/>
      <c r="L23" s="1071"/>
    </row>
    <row r="24" spans="2:12" ht="15.75" customHeight="1" x14ac:dyDescent="0.25">
      <c r="B24" s="1073" t="s">
        <v>643</v>
      </c>
      <c r="C24" s="1073"/>
      <c r="D24" s="1073"/>
      <c r="E24" s="1073"/>
      <c r="F24" s="1073"/>
      <c r="G24" s="1073"/>
      <c r="H24" s="1073" t="s">
        <v>644</v>
      </c>
      <c r="I24" s="1073"/>
      <c r="J24" s="1073"/>
      <c r="K24" s="1073"/>
      <c r="L24" s="1073"/>
    </row>
    <row r="25" spans="2:12" x14ac:dyDescent="0.25">
      <c r="B25" s="1073"/>
      <c r="C25" s="1073"/>
      <c r="D25" s="1073"/>
      <c r="E25" s="1073"/>
      <c r="F25" s="1073"/>
      <c r="G25" s="1073"/>
      <c r="H25" s="1073"/>
      <c r="I25" s="1073"/>
      <c r="J25" s="1073"/>
      <c r="K25" s="1073"/>
      <c r="L25" s="1073"/>
    </row>
    <row r="26" spans="2:12" x14ac:dyDescent="0.25">
      <c r="B26" s="1073"/>
      <c r="C26" s="1073"/>
      <c r="D26" s="1073"/>
      <c r="E26" s="1073"/>
      <c r="F26" s="1073"/>
      <c r="G26" s="1073"/>
      <c r="H26" s="1073"/>
      <c r="I26" s="1073"/>
      <c r="J26" s="1073"/>
      <c r="K26" s="1073"/>
      <c r="L26" s="1073"/>
    </row>
    <row r="27" spans="2:12" x14ac:dyDescent="0.25">
      <c r="B27" s="1073"/>
      <c r="C27" s="1073"/>
      <c r="D27" s="1073"/>
      <c r="E27" s="1073"/>
      <c r="F27" s="1073"/>
      <c r="G27" s="1073"/>
      <c r="H27" s="1073"/>
      <c r="I27" s="1073"/>
      <c r="J27" s="1073"/>
      <c r="K27" s="1073"/>
      <c r="L27" s="1073"/>
    </row>
    <row r="28" spans="2:12" x14ac:dyDescent="0.25">
      <c r="B28" s="1073"/>
      <c r="C28" s="1073"/>
      <c r="D28" s="1073"/>
      <c r="E28" s="1073"/>
      <c r="F28" s="1073"/>
      <c r="G28" s="1073"/>
      <c r="H28" s="1073"/>
      <c r="I28" s="1073"/>
      <c r="J28" s="1073"/>
      <c r="K28" s="1073"/>
      <c r="L28" s="1073"/>
    </row>
    <row r="29" spans="2:12" x14ac:dyDescent="0.25">
      <c r="B29" s="1073"/>
      <c r="C29" s="1073"/>
      <c r="D29" s="1073"/>
      <c r="E29" s="1073"/>
      <c r="F29" s="1073"/>
      <c r="G29" s="1073"/>
      <c r="H29" s="1073"/>
      <c r="I29" s="1073"/>
      <c r="J29" s="1073"/>
      <c r="K29" s="1073"/>
      <c r="L29" s="1073"/>
    </row>
    <row r="30" spans="2:12" x14ac:dyDescent="0.25">
      <c r="B30" s="1073"/>
      <c r="C30" s="1073"/>
      <c r="D30" s="1073"/>
      <c r="E30" s="1073"/>
      <c r="F30" s="1073"/>
      <c r="G30" s="1073"/>
      <c r="H30" s="1073"/>
      <c r="I30" s="1073"/>
      <c r="J30" s="1073"/>
      <c r="K30" s="1073"/>
      <c r="L30" s="1073"/>
    </row>
    <row r="31" spans="2:12" x14ac:dyDescent="0.25">
      <c r="B31" s="1073"/>
      <c r="C31" s="1073"/>
      <c r="D31" s="1073"/>
      <c r="E31" s="1073"/>
      <c r="F31" s="1073"/>
      <c r="G31" s="1073"/>
      <c r="H31" s="1073"/>
      <c r="I31" s="1073"/>
      <c r="J31" s="1073"/>
      <c r="K31" s="1073"/>
      <c r="L31" s="1073"/>
    </row>
    <row r="32" spans="2:12" x14ac:dyDescent="0.25">
      <c r="B32" s="1073"/>
      <c r="C32" s="1073"/>
      <c r="D32" s="1073"/>
      <c r="E32" s="1073"/>
      <c r="F32" s="1073"/>
      <c r="G32" s="1073"/>
      <c r="H32" s="1073"/>
      <c r="I32" s="1073"/>
      <c r="J32" s="1073"/>
      <c r="K32" s="1073"/>
      <c r="L32" s="1073"/>
    </row>
    <row r="33" spans="2:12" x14ac:dyDescent="0.25">
      <c r="B33" s="1073"/>
      <c r="C33" s="1073"/>
      <c r="D33" s="1073"/>
      <c r="E33" s="1073"/>
      <c r="F33" s="1073"/>
      <c r="G33" s="1073"/>
      <c r="H33" s="1073"/>
      <c r="I33" s="1073"/>
      <c r="J33" s="1073"/>
      <c r="K33" s="1073"/>
      <c r="L33" s="1073"/>
    </row>
    <row r="34" spans="2:12" x14ac:dyDescent="0.25">
      <c r="B34" s="1073"/>
      <c r="C34" s="1073"/>
      <c r="D34" s="1073"/>
      <c r="E34" s="1073"/>
      <c r="F34" s="1073"/>
      <c r="G34" s="1073"/>
      <c r="H34" s="1073"/>
      <c r="I34" s="1073"/>
      <c r="J34" s="1073"/>
      <c r="K34" s="1073"/>
      <c r="L34" s="1073"/>
    </row>
    <row r="35" spans="2:12" x14ac:dyDescent="0.25">
      <c r="B35" s="1073"/>
      <c r="C35" s="1073"/>
      <c r="D35" s="1073"/>
      <c r="E35" s="1073"/>
      <c r="F35" s="1073"/>
      <c r="G35" s="1073"/>
      <c r="H35" s="1073"/>
      <c r="I35" s="1073"/>
      <c r="J35" s="1073"/>
      <c r="K35" s="1073"/>
      <c r="L35" s="1073"/>
    </row>
    <row r="36" spans="2:12" x14ac:dyDescent="0.25">
      <c r="B36" s="1073"/>
      <c r="C36" s="1073"/>
      <c r="D36" s="1073"/>
      <c r="E36" s="1073"/>
      <c r="F36" s="1073"/>
      <c r="G36" s="1073"/>
      <c r="H36" s="1073"/>
      <c r="I36" s="1073"/>
      <c r="J36" s="1073"/>
      <c r="K36" s="1073"/>
      <c r="L36" s="1073"/>
    </row>
    <row r="37" spans="2:12" x14ac:dyDescent="0.25">
      <c r="B37" s="1073"/>
      <c r="C37" s="1073"/>
      <c r="D37" s="1073"/>
      <c r="E37" s="1073"/>
      <c r="F37" s="1073"/>
      <c r="G37" s="1073"/>
      <c r="H37" s="1073"/>
      <c r="I37" s="1073"/>
      <c r="J37" s="1073"/>
      <c r="K37" s="1073"/>
      <c r="L37" s="1073"/>
    </row>
    <row r="38" spans="2:12" x14ac:dyDescent="0.25">
      <c r="B38" s="1074">
        <v>3</v>
      </c>
      <c r="C38" s="1074"/>
      <c r="D38" s="1074"/>
      <c r="E38" s="1074"/>
      <c r="F38" s="1074"/>
      <c r="G38" s="1074"/>
      <c r="H38" s="1075">
        <v>4</v>
      </c>
      <c r="I38" s="1075"/>
      <c r="J38" s="1075"/>
      <c r="K38" s="1075"/>
      <c r="L38" s="1075"/>
    </row>
    <row r="39" spans="2:12" ht="18" customHeight="1" x14ac:dyDescent="0.25">
      <c r="B39" s="1074"/>
      <c r="C39" s="1074"/>
      <c r="D39" s="1074"/>
      <c r="E39" s="1074"/>
      <c r="F39" s="1074"/>
      <c r="G39" s="1074"/>
      <c r="H39" s="1075"/>
      <c r="I39" s="1075"/>
      <c r="J39" s="1075"/>
      <c r="K39" s="1075"/>
      <c r="L39" s="1075"/>
    </row>
    <row r="40" spans="2:12" ht="15.75" customHeight="1" x14ac:dyDescent="0.25">
      <c r="B40" s="1073" t="s">
        <v>643</v>
      </c>
      <c r="C40" s="1073"/>
      <c r="D40" s="1073"/>
      <c r="E40" s="1073"/>
      <c r="F40" s="1073"/>
      <c r="G40" s="1073"/>
      <c r="H40" s="1073" t="s">
        <v>644</v>
      </c>
      <c r="I40" s="1073"/>
      <c r="J40" s="1073"/>
      <c r="K40" s="1073"/>
      <c r="L40" s="1073"/>
    </row>
    <row r="41" spans="2:12" x14ac:dyDescent="0.25">
      <c r="B41" s="1073"/>
      <c r="C41" s="1073"/>
      <c r="D41" s="1073"/>
      <c r="E41" s="1073"/>
      <c r="F41" s="1073"/>
      <c r="G41" s="1073"/>
      <c r="H41" s="1073"/>
      <c r="I41" s="1073"/>
      <c r="J41" s="1073"/>
      <c r="K41" s="1073"/>
      <c r="L41" s="1073"/>
    </row>
    <row r="42" spans="2:12" x14ac:dyDescent="0.25">
      <c r="B42" s="1073"/>
      <c r="C42" s="1073"/>
      <c r="D42" s="1073"/>
      <c r="E42" s="1073"/>
      <c r="F42" s="1073"/>
      <c r="G42" s="1073"/>
      <c r="H42" s="1073"/>
      <c r="I42" s="1073"/>
      <c r="J42" s="1073"/>
      <c r="K42" s="1073"/>
      <c r="L42" s="1073"/>
    </row>
    <row r="43" spans="2:12" x14ac:dyDescent="0.25">
      <c r="B43" s="1073"/>
      <c r="C43" s="1073"/>
      <c r="D43" s="1073"/>
      <c r="E43" s="1073"/>
      <c r="F43" s="1073"/>
      <c r="G43" s="1073"/>
      <c r="H43" s="1073"/>
      <c r="I43" s="1073"/>
      <c r="J43" s="1073"/>
      <c r="K43" s="1073"/>
      <c r="L43" s="1073"/>
    </row>
    <row r="44" spans="2:12" x14ac:dyDescent="0.25">
      <c r="B44" s="1073"/>
      <c r="C44" s="1073"/>
      <c r="D44" s="1073"/>
      <c r="E44" s="1073"/>
      <c r="F44" s="1073"/>
      <c r="G44" s="1073"/>
      <c r="H44" s="1073"/>
      <c r="I44" s="1073"/>
      <c r="J44" s="1073"/>
      <c r="K44" s="1073"/>
      <c r="L44" s="1073"/>
    </row>
    <row r="45" spans="2:12" x14ac:dyDescent="0.25">
      <c r="B45" s="1073"/>
      <c r="C45" s="1073"/>
      <c r="D45" s="1073"/>
      <c r="E45" s="1073"/>
      <c r="F45" s="1073"/>
      <c r="G45" s="1073"/>
      <c r="H45" s="1073"/>
      <c r="I45" s="1073"/>
      <c r="J45" s="1073"/>
      <c r="K45" s="1073"/>
      <c r="L45" s="1073"/>
    </row>
    <row r="46" spans="2:12" x14ac:dyDescent="0.25">
      <c r="B46" s="1073"/>
      <c r="C46" s="1073"/>
      <c r="D46" s="1073"/>
      <c r="E46" s="1073"/>
      <c r="F46" s="1073"/>
      <c r="G46" s="1073"/>
      <c r="H46" s="1073"/>
      <c r="I46" s="1073"/>
      <c r="J46" s="1073"/>
      <c r="K46" s="1073"/>
      <c r="L46" s="1073"/>
    </row>
    <row r="47" spans="2:12" x14ac:dyDescent="0.25">
      <c r="B47" s="1073"/>
      <c r="C47" s="1073"/>
      <c r="D47" s="1073"/>
      <c r="E47" s="1073"/>
      <c r="F47" s="1073"/>
      <c r="G47" s="1073"/>
      <c r="H47" s="1073"/>
      <c r="I47" s="1073"/>
      <c r="J47" s="1073"/>
      <c r="K47" s="1073"/>
      <c r="L47" s="1073"/>
    </row>
    <row r="48" spans="2:12" x14ac:dyDescent="0.25">
      <c r="B48" s="1073"/>
      <c r="C48" s="1073"/>
      <c r="D48" s="1073"/>
      <c r="E48" s="1073"/>
      <c r="F48" s="1073"/>
      <c r="G48" s="1073"/>
      <c r="H48" s="1073"/>
      <c r="I48" s="1073"/>
      <c r="J48" s="1073"/>
      <c r="K48" s="1073"/>
      <c r="L48" s="1073"/>
    </row>
    <row r="49" spans="2:12" x14ac:dyDescent="0.25">
      <c r="B49" s="1073"/>
      <c r="C49" s="1073"/>
      <c r="D49" s="1073"/>
      <c r="E49" s="1073"/>
      <c r="F49" s="1073"/>
      <c r="G49" s="1073"/>
      <c r="H49" s="1073"/>
      <c r="I49" s="1073"/>
      <c r="J49" s="1073"/>
      <c r="K49" s="1073"/>
      <c r="L49" s="1073"/>
    </row>
    <row r="50" spans="2:12" x14ac:dyDescent="0.25">
      <c r="B50" s="1073"/>
      <c r="C50" s="1073"/>
      <c r="D50" s="1073"/>
      <c r="E50" s="1073"/>
      <c r="F50" s="1073"/>
      <c r="G50" s="1073"/>
      <c r="H50" s="1073"/>
      <c r="I50" s="1073"/>
      <c r="J50" s="1073"/>
      <c r="K50" s="1073"/>
      <c r="L50" s="1073"/>
    </row>
    <row r="51" spans="2:12" x14ac:dyDescent="0.25">
      <c r="B51" s="1073"/>
      <c r="C51" s="1073"/>
      <c r="D51" s="1073"/>
      <c r="E51" s="1073"/>
      <c r="F51" s="1073"/>
      <c r="G51" s="1073"/>
      <c r="H51" s="1073"/>
      <c r="I51" s="1073"/>
      <c r="J51" s="1073"/>
      <c r="K51" s="1073"/>
      <c r="L51" s="1073"/>
    </row>
    <row r="52" spans="2:12" x14ac:dyDescent="0.25">
      <c r="B52" s="1073"/>
      <c r="C52" s="1073"/>
      <c r="D52" s="1073"/>
      <c r="E52" s="1073"/>
      <c r="F52" s="1073"/>
      <c r="G52" s="1073"/>
      <c r="H52" s="1073"/>
      <c r="I52" s="1073"/>
      <c r="J52" s="1073"/>
      <c r="K52" s="1073"/>
      <c r="L52" s="1073"/>
    </row>
    <row r="53" spans="2:12" x14ac:dyDescent="0.25">
      <c r="B53" s="1073"/>
      <c r="C53" s="1073"/>
      <c r="D53" s="1073"/>
      <c r="E53" s="1073"/>
      <c r="F53" s="1073"/>
      <c r="G53" s="1073"/>
      <c r="H53" s="1073"/>
      <c r="I53" s="1073"/>
      <c r="J53" s="1073"/>
      <c r="K53" s="1073"/>
      <c r="L53" s="1073"/>
    </row>
    <row r="54" spans="2:12" x14ac:dyDescent="0.25">
      <c r="B54" s="1074">
        <v>5</v>
      </c>
      <c r="C54" s="1074"/>
      <c r="D54" s="1074"/>
      <c r="E54" s="1074"/>
      <c r="F54" s="1074"/>
      <c r="G54" s="1074"/>
      <c r="H54" s="1075">
        <v>6</v>
      </c>
      <c r="I54" s="1075"/>
      <c r="J54" s="1075"/>
      <c r="K54" s="1075"/>
      <c r="L54" s="1075"/>
    </row>
    <row r="55" spans="2:12" ht="18" customHeight="1" x14ac:dyDescent="0.25">
      <c r="B55" s="1074"/>
      <c r="C55" s="1074"/>
      <c r="D55" s="1074"/>
      <c r="E55" s="1074"/>
      <c r="F55" s="1074"/>
      <c r="G55" s="1074"/>
      <c r="H55" s="1075"/>
      <c r="I55" s="1075"/>
      <c r="J55" s="1075"/>
      <c r="K55" s="1075"/>
      <c r="L55" s="1075"/>
    </row>
    <row r="56" spans="2:12" ht="15.75" customHeight="1" x14ac:dyDescent="0.25">
      <c r="B56" s="1073" t="s">
        <v>643</v>
      </c>
      <c r="C56" s="1073"/>
      <c r="D56" s="1073"/>
      <c r="E56" s="1073"/>
      <c r="F56" s="1073"/>
      <c r="G56" s="1073"/>
      <c r="H56" s="1073" t="s">
        <v>644</v>
      </c>
      <c r="I56" s="1073"/>
      <c r="J56" s="1073"/>
      <c r="K56" s="1073"/>
      <c r="L56" s="1073"/>
    </row>
    <row r="57" spans="2:12" x14ac:dyDescent="0.25">
      <c r="B57" s="1073"/>
      <c r="C57" s="1073"/>
      <c r="D57" s="1073"/>
      <c r="E57" s="1073"/>
      <c r="F57" s="1073"/>
      <c r="G57" s="1073"/>
      <c r="H57" s="1073"/>
      <c r="I57" s="1073"/>
      <c r="J57" s="1073"/>
      <c r="K57" s="1073"/>
      <c r="L57" s="1073"/>
    </row>
    <row r="58" spans="2:12" x14ac:dyDescent="0.25">
      <c r="B58" s="1073"/>
      <c r="C58" s="1073"/>
      <c r="D58" s="1073"/>
      <c r="E58" s="1073"/>
      <c r="F58" s="1073"/>
      <c r="G58" s="1073"/>
      <c r="H58" s="1073"/>
      <c r="I58" s="1073"/>
      <c r="J58" s="1073"/>
      <c r="K58" s="1073"/>
      <c r="L58" s="1073"/>
    </row>
    <row r="59" spans="2:12" x14ac:dyDescent="0.25">
      <c r="B59" s="1073"/>
      <c r="C59" s="1073"/>
      <c r="D59" s="1073"/>
      <c r="E59" s="1073"/>
      <c r="F59" s="1073"/>
      <c r="G59" s="1073"/>
      <c r="H59" s="1073"/>
      <c r="I59" s="1073"/>
      <c r="J59" s="1073"/>
      <c r="K59" s="1073"/>
      <c r="L59" s="1073"/>
    </row>
    <row r="60" spans="2:12" x14ac:dyDescent="0.25">
      <c r="B60" s="1073"/>
      <c r="C60" s="1073"/>
      <c r="D60" s="1073"/>
      <c r="E60" s="1073"/>
      <c r="F60" s="1073"/>
      <c r="G60" s="1073"/>
      <c r="H60" s="1073"/>
      <c r="I60" s="1073"/>
      <c r="J60" s="1073"/>
      <c r="K60" s="1073"/>
      <c r="L60" s="1073"/>
    </row>
    <row r="61" spans="2:12" x14ac:dyDescent="0.25">
      <c r="B61" s="1073"/>
      <c r="C61" s="1073"/>
      <c r="D61" s="1073"/>
      <c r="E61" s="1073"/>
      <c r="F61" s="1073"/>
      <c r="G61" s="1073"/>
      <c r="H61" s="1073"/>
      <c r="I61" s="1073"/>
      <c r="J61" s="1073"/>
      <c r="K61" s="1073"/>
      <c r="L61" s="1073"/>
    </row>
    <row r="62" spans="2:12" x14ac:dyDescent="0.25">
      <c r="B62" s="1073"/>
      <c r="C62" s="1073"/>
      <c r="D62" s="1073"/>
      <c r="E62" s="1073"/>
      <c r="F62" s="1073"/>
      <c r="G62" s="1073"/>
      <c r="H62" s="1073"/>
      <c r="I62" s="1073"/>
      <c r="J62" s="1073"/>
      <c r="K62" s="1073"/>
      <c r="L62" s="1073"/>
    </row>
    <row r="63" spans="2:12" x14ac:dyDescent="0.25">
      <c r="B63" s="1073"/>
      <c r="C63" s="1073"/>
      <c r="D63" s="1073"/>
      <c r="E63" s="1073"/>
      <c r="F63" s="1073"/>
      <c r="G63" s="1073"/>
      <c r="H63" s="1073"/>
      <c r="I63" s="1073"/>
      <c r="J63" s="1073"/>
      <c r="K63" s="1073"/>
      <c r="L63" s="1073"/>
    </row>
    <row r="64" spans="2:12" x14ac:dyDescent="0.25">
      <c r="B64" s="1073"/>
      <c r="C64" s="1073"/>
      <c r="D64" s="1073"/>
      <c r="E64" s="1073"/>
      <c r="F64" s="1073"/>
      <c r="G64" s="1073"/>
      <c r="H64" s="1073"/>
      <c r="I64" s="1073"/>
      <c r="J64" s="1073"/>
      <c r="K64" s="1073"/>
      <c r="L64" s="1073"/>
    </row>
    <row r="65" spans="2:12" x14ac:dyDescent="0.25">
      <c r="B65" s="1073"/>
      <c r="C65" s="1073"/>
      <c r="D65" s="1073"/>
      <c r="E65" s="1073"/>
      <c r="F65" s="1073"/>
      <c r="G65" s="1073"/>
      <c r="H65" s="1073"/>
      <c r="I65" s="1073"/>
      <c r="J65" s="1073"/>
      <c r="K65" s="1073"/>
      <c r="L65" s="1073"/>
    </row>
    <row r="66" spans="2:12" x14ac:dyDescent="0.25">
      <c r="B66" s="1073"/>
      <c r="C66" s="1073"/>
      <c r="D66" s="1073"/>
      <c r="E66" s="1073"/>
      <c r="F66" s="1073"/>
      <c r="G66" s="1073"/>
      <c r="H66" s="1073"/>
      <c r="I66" s="1073"/>
      <c r="J66" s="1073"/>
      <c r="K66" s="1073"/>
      <c r="L66" s="1073"/>
    </row>
    <row r="67" spans="2:12" x14ac:dyDescent="0.25">
      <c r="B67" s="1073"/>
      <c r="C67" s="1073"/>
      <c r="D67" s="1073"/>
      <c r="E67" s="1073"/>
      <c r="F67" s="1073"/>
      <c r="G67" s="1073"/>
      <c r="H67" s="1073"/>
      <c r="I67" s="1073"/>
      <c r="J67" s="1073"/>
      <c r="K67" s="1073"/>
      <c r="L67" s="1073"/>
    </row>
    <row r="68" spans="2:12" x14ac:dyDescent="0.25">
      <c r="B68" s="1073"/>
      <c r="C68" s="1073"/>
      <c r="D68" s="1073"/>
      <c r="E68" s="1073"/>
      <c r="F68" s="1073"/>
      <c r="G68" s="1073"/>
      <c r="H68" s="1073"/>
      <c r="I68" s="1073"/>
      <c r="J68" s="1073"/>
      <c r="K68" s="1073"/>
      <c r="L68" s="1073"/>
    </row>
    <row r="69" spans="2:12" x14ac:dyDescent="0.25">
      <c r="B69" s="1073"/>
      <c r="C69" s="1073"/>
      <c r="D69" s="1073"/>
      <c r="E69" s="1073"/>
      <c r="F69" s="1073"/>
      <c r="G69" s="1073"/>
      <c r="H69" s="1073"/>
      <c r="I69" s="1073"/>
      <c r="J69" s="1073"/>
      <c r="K69" s="1073"/>
      <c r="L69" s="1073"/>
    </row>
    <row r="70" spans="2:12" x14ac:dyDescent="0.25">
      <c r="B70" s="1074">
        <v>7</v>
      </c>
      <c r="C70" s="1074"/>
      <c r="D70" s="1074"/>
      <c r="E70" s="1074"/>
      <c r="F70" s="1074"/>
      <c r="G70" s="1074"/>
      <c r="H70" s="1075">
        <v>8</v>
      </c>
      <c r="I70" s="1075"/>
      <c r="J70" s="1075"/>
      <c r="K70" s="1075"/>
      <c r="L70" s="1075"/>
    </row>
    <row r="71" spans="2:12" ht="18" customHeight="1" x14ac:dyDescent="0.25">
      <c r="B71" s="1074"/>
      <c r="C71" s="1074"/>
      <c r="D71" s="1074"/>
      <c r="E71" s="1074"/>
      <c r="F71" s="1074"/>
      <c r="G71" s="1074"/>
      <c r="H71" s="1075"/>
      <c r="I71" s="1075"/>
      <c r="J71" s="1075"/>
      <c r="K71" s="1075"/>
      <c r="L71" s="1075"/>
    </row>
    <row r="72" spans="2:12" ht="15.75" customHeight="1" x14ac:dyDescent="0.25">
      <c r="B72" s="1073" t="s">
        <v>643</v>
      </c>
      <c r="C72" s="1073"/>
      <c r="D72" s="1073"/>
      <c r="E72" s="1073"/>
      <c r="F72" s="1073"/>
      <c r="G72" s="1073"/>
      <c r="H72" s="1073" t="s">
        <v>644</v>
      </c>
      <c r="I72" s="1073"/>
      <c r="J72" s="1073"/>
      <c r="K72" s="1073"/>
      <c r="L72" s="1073"/>
    </row>
    <row r="73" spans="2:12" x14ac:dyDescent="0.25">
      <c r="B73" s="1073"/>
      <c r="C73" s="1073"/>
      <c r="D73" s="1073"/>
      <c r="E73" s="1073"/>
      <c r="F73" s="1073"/>
      <c r="G73" s="1073"/>
      <c r="H73" s="1073"/>
      <c r="I73" s="1073"/>
      <c r="J73" s="1073"/>
      <c r="K73" s="1073"/>
      <c r="L73" s="1073"/>
    </row>
    <row r="74" spans="2:12" x14ac:dyDescent="0.25">
      <c r="B74" s="1073"/>
      <c r="C74" s="1073"/>
      <c r="D74" s="1073"/>
      <c r="E74" s="1073"/>
      <c r="F74" s="1073"/>
      <c r="G74" s="1073"/>
      <c r="H74" s="1073"/>
      <c r="I74" s="1073"/>
      <c r="J74" s="1073"/>
      <c r="K74" s="1073"/>
      <c r="L74" s="1073"/>
    </row>
    <row r="75" spans="2:12" x14ac:dyDescent="0.25">
      <c r="B75" s="1073"/>
      <c r="C75" s="1073"/>
      <c r="D75" s="1073"/>
      <c r="E75" s="1073"/>
      <c r="F75" s="1073"/>
      <c r="G75" s="1073"/>
      <c r="H75" s="1073"/>
      <c r="I75" s="1073"/>
      <c r="J75" s="1073"/>
      <c r="K75" s="1073"/>
      <c r="L75" s="1073"/>
    </row>
    <row r="76" spans="2:12" x14ac:dyDescent="0.25">
      <c r="B76" s="1073"/>
      <c r="C76" s="1073"/>
      <c r="D76" s="1073"/>
      <c r="E76" s="1073"/>
      <c r="F76" s="1073"/>
      <c r="G76" s="1073"/>
      <c r="H76" s="1073"/>
      <c r="I76" s="1073"/>
      <c r="J76" s="1073"/>
      <c r="K76" s="1073"/>
      <c r="L76" s="1073"/>
    </row>
    <row r="77" spans="2:12" x14ac:dyDescent="0.25">
      <c r="B77" s="1073"/>
      <c r="C77" s="1073"/>
      <c r="D77" s="1073"/>
      <c r="E77" s="1073"/>
      <c r="F77" s="1073"/>
      <c r="G77" s="1073"/>
      <c r="H77" s="1073"/>
      <c r="I77" s="1073"/>
      <c r="J77" s="1073"/>
      <c r="K77" s="1073"/>
      <c r="L77" s="1073"/>
    </row>
    <row r="78" spans="2:12" x14ac:dyDescent="0.25">
      <c r="B78" s="1073"/>
      <c r="C78" s="1073"/>
      <c r="D78" s="1073"/>
      <c r="E78" s="1073"/>
      <c r="F78" s="1073"/>
      <c r="G78" s="1073"/>
      <c r="H78" s="1073"/>
      <c r="I78" s="1073"/>
      <c r="J78" s="1073"/>
      <c r="K78" s="1073"/>
      <c r="L78" s="1073"/>
    </row>
    <row r="79" spans="2:12" x14ac:dyDescent="0.25">
      <c r="B79" s="1073"/>
      <c r="C79" s="1073"/>
      <c r="D79" s="1073"/>
      <c r="E79" s="1073"/>
      <c r="F79" s="1073"/>
      <c r="G79" s="1073"/>
      <c r="H79" s="1073"/>
      <c r="I79" s="1073"/>
      <c r="J79" s="1073"/>
      <c r="K79" s="1073"/>
      <c r="L79" s="1073"/>
    </row>
    <row r="80" spans="2:12" x14ac:dyDescent="0.25">
      <c r="B80" s="1073"/>
      <c r="C80" s="1073"/>
      <c r="D80" s="1073"/>
      <c r="E80" s="1073"/>
      <c r="F80" s="1073"/>
      <c r="G80" s="1073"/>
      <c r="H80" s="1073"/>
      <c r="I80" s="1073"/>
      <c r="J80" s="1073"/>
      <c r="K80" s="1073"/>
      <c r="L80" s="1073"/>
    </row>
    <row r="81" spans="2:12" x14ac:dyDescent="0.25">
      <c r="B81" s="1073"/>
      <c r="C81" s="1073"/>
      <c r="D81" s="1073"/>
      <c r="E81" s="1073"/>
      <c r="F81" s="1073"/>
      <c r="G81" s="1073"/>
      <c r="H81" s="1073"/>
      <c r="I81" s="1073"/>
      <c r="J81" s="1073"/>
      <c r="K81" s="1073"/>
      <c r="L81" s="1073"/>
    </row>
    <row r="82" spans="2:12" x14ac:dyDescent="0.25">
      <c r="B82" s="1073"/>
      <c r="C82" s="1073"/>
      <c r="D82" s="1073"/>
      <c r="E82" s="1073"/>
      <c r="F82" s="1073"/>
      <c r="G82" s="1073"/>
      <c r="H82" s="1073"/>
      <c r="I82" s="1073"/>
      <c r="J82" s="1073"/>
      <c r="K82" s="1073"/>
      <c r="L82" s="1073"/>
    </row>
    <row r="83" spans="2:12" x14ac:dyDescent="0.25">
      <c r="B83" s="1073"/>
      <c r="C83" s="1073"/>
      <c r="D83" s="1073"/>
      <c r="E83" s="1073"/>
      <c r="F83" s="1073"/>
      <c r="G83" s="1073"/>
      <c r="H83" s="1073"/>
      <c r="I83" s="1073"/>
      <c r="J83" s="1073"/>
      <c r="K83" s="1073"/>
      <c r="L83" s="1073"/>
    </row>
    <row r="84" spans="2:12" x14ac:dyDescent="0.25">
      <c r="B84" s="1073"/>
      <c r="C84" s="1073"/>
      <c r="D84" s="1073"/>
      <c r="E84" s="1073"/>
      <c r="F84" s="1073"/>
      <c r="G84" s="1073"/>
      <c r="H84" s="1073"/>
      <c r="I84" s="1073"/>
      <c r="J84" s="1073"/>
      <c r="K84" s="1073"/>
      <c r="L84" s="1073"/>
    </row>
    <row r="85" spans="2:12" x14ac:dyDescent="0.25">
      <c r="B85" s="1073"/>
      <c r="C85" s="1073"/>
      <c r="D85" s="1073"/>
      <c r="E85" s="1073"/>
      <c r="F85" s="1073"/>
      <c r="G85" s="1073"/>
      <c r="H85" s="1073"/>
      <c r="I85" s="1073"/>
      <c r="J85" s="1073"/>
      <c r="K85" s="1073"/>
      <c r="L85" s="1073"/>
    </row>
    <row r="86" spans="2:12" x14ac:dyDescent="0.25">
      <c r="B86" s="1074">
        <v>9</v>
      </c>
      <c r="C86" s="1074"/>
      <c r="D86" s="1074"/>
      <c r="E86" s="1074"/>
      <c r="F86" s="1074"/>
      <c r="G86" s="1074"/>
      <c r="H86" s="1075">
        <v>10</v>
      </c>
      <c r="I86" s="1075"/>
      <c r="J86" s="1075"/>
      <c r="K86" s="1075"/>
      <c r="L86" s="1075"/>
    </row>
    <row r="87" spans="2:12" ht="18" customHeight="1" x14ac:dyDescent="0.25">
      <c r="B87" s="1074"/>
      <c r="C87" s="1074"/>
      <c r="D87" s="1074"/>
      <c r="E87" s="1074"/>
      <c r="F87" s="1074"/>
      <c r="G87" s="1074"/>
      <c r="H87" s="1075"/>
      <c r="I87" s="1075"/>
      <c r="J87" s="1075"/>
      <c r="K87" s="1075"/>
      <c r="L87" s="1075"/>
    </row>
    <row r="88" spans="2:12" ht="15.75" customHeight="1" x14ac:dyDescent="0.25">
      <c r="B88" s="1073" t="s">
        <v>643</v>
      </c>
      <c r="C88" s="1073"/>
      <c r="D88" s="1073"/>
      <c r="E88" s="1073"/>
      <c r="F88" s="1073"/>
      <c r="G88" s="1073"/>
      <c r="H88" s="1073" t="s">
        <v>644</v>
      </c>
      <c r="I88" s="1073"/>
      <c r="J88" s="1073"/>
      <c r="K88" s="1073"/>
      <c r="L88" s="1073"/>
    </row>
    <row r="89" spans="2:12" x14ac:dyDescent="0.25">
      <c r="B89" s="1073"/>
      <c r="C89" s="1073"/>
      <c r="D89" s="1073"/>
      <c r="E89" s="1073"/>
      <c r="F89" s="1073"/>
      <c r="G89" s="1073"/>
      <c r="H89" s="1073"/>
      <c r="I89" s="1073"/>
      <c r="J89" s="1073"/>
      <c r="K89" s="1073"/>
      <c r="L89" s="1073"/>
    </row>
    <row r="90" spans="2:12" x14ac:dyDescent="0.25">
      <c r="B90" s="1073"/>
      <c r="C90" s="1073"/>
      <c r="D90" s="1073"/>
      <c r="E90" s="1073"/>
      <c r="F90" s="1073"/>
      <c r="G90" s="1073"/>
      <c r="H90" s="1073"/>
      <c r="I90" s="1073"/>
      <c r="J90" s="1073"/>
      <c r="K90" s="1073"/>
      <c r="L90" s="1073"/>
    </row>
    <row r="91" spans="2:12" x14ac:dyDescent="0.25">
      <c r="B91" s="1073"/>
      <c r="C91" s="1073"/>
      <c r="D91" s="1073"/>
      <c r="E91" s="1073"/>
      <c r="F91" s="1073"/>
      <c r="G91" s="1073"/>
      <c r="H91" s="1073"/>
      <c r="I91" s="1073"/>
      <c r="J91" s="1073"/>
      <c r="K91" s="1073"/>
      <c r="L91" s="1073"/>
    </row>
    <row r="92" spans="2:12" x14ac:dyDescent="0.25">
      <c r="B92" s="1073"/>
      <c r="C92" s="1073"/>
      <c r="D92" s="1073"/>
      <c r="E92" s="1073"/>
      <c r="F92" s="1073"/>
      <c r="G92" s="1073"/>
      <c r="H92" s="1073"/>
      <c r="I92" s="1073"/>
      <c r="J92" s="1073"/>
      <c r="K92" s="1073"/>
      <c r="L92" s="1073"/>
    </row>
    <row r="93" spans="2:12" x14ac:dyDescent="0.25">
      <c r="B93" s="1073"/>
      <c r="C93" s="1073"/>
      <c r="D93" s="1073"/>
      <c r="E93" s="1073"/>
      <c r="F93" s="1073"/>
      <c r="G93" s="1073"/>
      <c r="H93" s="1073"/>
      <c r="I93" s="1073"/>
      <c r="J93" s="1073"/>
      <c r="K93" s="1073"/>
      <c r="L93" s="1073"/>
    </row>
    <row r="94" spans="2:12" x14ac:dyDescent="0.25">
      <c r="B94" s="1073"/>
      <c r="C94" s="1073"/>
      <c r="D94" s="1073"/>
      <c r="E94" s="1073"/>
      <c r="F94" s="1073"/>
      <c r="G94" s="1073"/>
      <c r="H94" s="1073"/>
      <c r="I94" s="1073"/>
      <c r="J94" s="1073"/>
      <c r="K94" s="1073"/>
      <c r="L94" s="1073"/>
    </row>
    <row r="95" spans="2:12" x14ac:dyDescent="0.25">
      <c r="B95" s="1073"/>
      <c r="C95" s="1073"/>
      <c r="D95" s="1073"/>
      <c r="E95" s="1073"/>
      <c r="F95" s="1073"/>
      <c r="G95" s="1073"/>
      <c r="H95" s="1073"/>
      <c r="I95" s="1073"/>
      <c r="J95" s="1073"/>
      <c r="K95" s="1073"/>
      <c r="L95" s="1073"/>
    </row>
    <row r="96" spans="2:12" x14ac:dyDescent="0.25">
      <c r="B96" s="1073"/>
      <c r="C96" s="1073"/>
      <c r="D96" s="1073"/>
      <c r="E96" s="1073"/>
      <c r="F96" s="1073"/>
      <c r="G96" s="1073"/>
      <c r="H96" s="1073"/>
      <c r="I96" s="1073"/>
      <c r="J96" s="1073"/>
      <c r="K96" s="1073"/>
      <c r="L96" s="1073"/>
    </row>
    <row r="97" spans="2:12" x14ac:dyDescent="0.25">
      <c r="B97" s="1073"/>
      <c r="C97" s="1073"/>
      <c r="D97" s="1073"/>
      <c r="E97" s="1073"/>
      <c r="F97" s="1073"/>
      <c r="G97" s="1073"/>
      <c r="H97" s="1073"/>
      <c r="I97" s="1073"/>
      <c r="J97" s="1073"/>
      <c r="K97" s="1073"/>
      <c r="L97" s="1073"/>
    </row>
    <row r="98" spans="2:12" x14ac:dyDescent="0.25">
      <c r="B98" s="1073"/>
      <c r="C98" s="1073"/>
      <c r="D98" s="1073"/>
      <c r="E98" s="1073"/>
      <c r="F98" s="1073"/>
      <c r="G98" s="1073"/>
      <c r="H98" s="1073"/>
      <c r="I98" s="1073"/>
      <c r="J98" s="1073"/>
      <c r="K98" s="1073"/>
      <c r="L98" s="1073"/>
    </row>
    <row r="99" spans="2:12" x14ac:dyDescent="0.25">
      <c r="B99" s="1073"/>
      <c r="C99" s="1073"/>
      <c r="D99" s="1073"/>
      <c r="E99" s="1073"/>
      <c r="F99" s="1073"/>
      <c r="G99" s="1073"/>
      <c r="H99" s="1073"/>
      <c r="I99" s="1073"/>
      <c r="J99" s="1073"/>
      <c r="K99" s="1073"/>
      <c r="L99" s="1073"/>
    </row>
    <row r="100" spans="2:12" x14ac:dyDescent="0.25">
      <c r="B100" s="1073"/>
      <c r="C100" s="1073"/>
      <c r="D100" s="1073"/>
      <c r="E100" s="1073"/>
      <c r="F100" s="1073"/>
      <c r="G100" s="1073"/>
      <c r="H100" s="1073"/>
      <c r="I100" s="1073"/>
      <c r="J100" s="1073"/>
      <c r="K100" s="1073"/>
      <c r="L100" s="1073"/>
    </row>
    <row r="101" spans="2:12" x14ac:dyDescent="0.25">
      <c r="B101" s="1073"/>
      <c r="C101" s="1073"/>
      <c r="D101" s="1073"/>
      <c r="E101" s="1073"/>
      <c r="F101" s="1073"/>
      <c r="G101" s="1073"/>
      <c r="H101" s="1073"/>
      <c r="I101" s="1073"/>
      <c r="J101" s="1073"/>
      <c r="K101" s="1073"/>
      <c r="L101" s="1073"/>
    </row>
    <row r="102" spans="2:12" x14ac:dyDescent="0.25">
      <c r="B102" s="1074">
        <v>11</v>
      </c>
      <c r="C102" s="1074"/>
      <c r="D102" s="1074"/>
      <c r="E102" s="1074"/>
      <c r="F102" s="1074"/>
      <c r="G102" s="1074"/>
      <c r="H102" s="1075">
        <v>12</v>
      </c>
      <c r="I102" s="1075"/>
      <c r="J102" s="1075"/>
      <c r="K102" s="1075"/>
      <c r="L102" s="1075"/>
    </row>
    <row r="103" spans="2:12" ht="18" customHeight="1" x14ac:dyDescent="0.25">
      <c r="B103" s="1074"/>
      <c r="C103" s="1074"/>
      <c r="D103" s="1074"/>
      <c r="E103" s="1074"/>
      <c r="F103" s="1074"/>
      <c r="G103" s="1074"/>
      <c r="H103" s="1075"/>
      <c r="I103" s="1075"/>
      <c r="J103" s="1075"/>
      <c r="K103" s="1075"/>
      <c r="L103" s="1075"/>
    </row>
    <row r="104" spans="2:12" ht="315" customHeight="1" x14ac:dyDescent="0.25">
      <c r="B104" s="1071" t="s">
        <v>1110</v>
      </c>
      <c r="C104" s="1071"/>
      <c r="D104" s="1071"/>
      <c r="E104" s="1071"/>
      <c r="F104" s="1071"/>
      <c r="G104" s="1071"/>
      <c r="H104" s="1071"/>
      <c r="I104" s="1071"/>
      <c r="J104" s="1071"/>
      <c r="K104" s="1071"/>
      <c r="L104" s="1071"/>
    </row>
    <row r="105" spans="2:12" ht="15.75" customHeight="1" x14ac:dyDescent="0.25">
      <c r="B105" s="1073" t="s">
        <v>643</v>
      </c>
      <c r="C105" s="1073"/>
      <c r="D105" s="1073"/>
      <c r="E105" s="1073"/>
      <c r="F105" s="1073"/>
      <c r="G105" s="1073"/>
      <c r="H105" s="1073" t="s">
        <v>644</v>
      </c>
      <c r="I105" s="1073"/>
      <c r="J105" s="1073"/>
      <c r="K105" s="1073"/>
      <c r="L105" s="1073"/>
    </row>
    <row r="106" spans="2:12" x14ac:dyDescent="0.25">
      <c r="B106" s="1073"/>
      <c r="C106" s="1073"/>
      <c r="D106" s="1073"/>
      <c r="E106" s="1073"/>
      <c r="F106" s="1073"/>
      <c r="G106" s="1073"/>
      <c r="H106" s="1073"/>
      <c r="I106" s="1073"/>
      <c r="J106" s="1073"/>
      <c r="K106" s="1073"/>
      <c r="L106" s="1073"/>
    </row>
    <row r="107" spans="2:12" x14ac:dyDescent="0.25">
      <c r="B107" s="1073"/>
      <c r="C107" s="1073"/>
      <c r="D107" s="1073"/>
      <c r="E107" s="1073"/>
      <c r="F107" s="1073"/>
      <c r="G107" s="1073"/>
      <c r="H107" s="1073"/>
      <c r="I107" s="1073"/>
      <c r="J107" s="1073"/>
      <c r="K107" s="1073"/>
      <c r="L107" s="1073"/>
    </row>
    <row r="108" spans="2:12" x14ac:dyDescent="0.25">
      <c r="B108" s="1073"/>
      <c r="C108" s="1073"/>
      <c r="D108" s="1073"/>
      <c r="E108" s="1073"/>
      <c r="F108" s="1073"/>
      <c r="G108" s="1073"/>
      <c r="H108" s="1073"/>
      <c r="I108" s="1073"/>
      <c r="J108" s="1073"/>
      <c r="K108" s="1073"/>
      <c r="L108" s="1073"/>
    </row>
    <row r="109" spans="2:12" x14ac:dyDescent="0.25">
      <c r="B109" s="1073"/>
      <c r="C109" s="1073"/>
      <c r="D109" s="1073"/>
      <c r="E109" s="1073"/>
      <c r="F109" s="1073"/>
      <c r="G109" s="1073"/>
      <c r="H109" s="1073"/>
      <c r="I109" s="1073"/>
      <c r="J109" s="1073"/>
      <c r="K109" s="1073"/>
      <c r="L109" s="1073"/>
    </row>
    <row r="110" spans="2:12" x14ac:dyDescent="0.25">
      <c r="B110" s="1073"/>
      <c r="C110" s="1073"/>
      <c r="D110" s="1073"/>
      <c r="E110" s="1073"/>
      <c r="F110" s="1073"/>
      <c r="G110" s="1073"/>
      <c r="H110" s="1073"/>
      <c r="I110" s="1073"/>
      <c r="J110" s="1073"/>
      <c r="K110" s="1073"/>
      <c r="L110" s="1073"/>
    </row>
    <row r="111" spans="2:12" x14ac:dyDescent="0.25">
      <c r="B111" s="1073"/>
      <c r="C111" s="1073"/>
      <c r="D111" s="1073"/>
      <c r="E111" s="1073"/>
      <c r="F111" s="1073"/>
      <c r="G111" s="1073"/>
      <c r="H111" s="1073"/>
      <c r="I111" s="1073"/>
      <c r="J111" s="1073"/>
      <c r="K111" s="1073"/>
      <c r="L111" s="1073"/>
    </row>
    <row r="112" spans="2:12" x14ac:dyDescent="0.25">
      <c r="B112" s="1073"/>
      <c r="C112" s="1073"/>
      <c r="D112" s="1073"/>
      <c r="E112" s="1073"/>
      <c r="F112" s="1073"/>
      <c r="G112" s="1073"/>
      <c r="H112" s="1073"/>
      <c r="I112" s="1073"/>
      <c r="J112" s="1073"/>
      <c r="K112" s="1073"/>
      <c r="L112" s="1073"/>
    </row>
    <row r="113" spans="2:12" x14ac:dyDescent="0.25">
      <c r="B113" s="1073"/>
      <c r="C113" s="1073"/>
      <c r="D113" s="1073"/>
      <c r="E113" s="1073"/>
      <c r="F113" s="1073"/>
      <c r="G113" s="1073"/>
      <c r="H113" s="1073"/>
      <c r="I113" s="1073"/>
      <c r="J113" s="1073"/>
      <c r="K113" s="1073"/>
      <c r="L113" s="1073"/>
    </row>
    <row r="114" spans="2:12" x14ac:dyDescent="0.25">
      <c r="B114" s="1073"/>
      <c r="C114" s="1073"/>
      <c r="D114" s="1073"/>
      <c r="E114" s="1073"/>
      <c r="F114" s="1073"/>
      <c r="G114" s="1073"/>
      <c r="H114" s="1073"/>
      <c r="I114" s="1073"/>
      <c r="J114" s="1073"/>
      <c r="K114" s="1073"/>
      <c r="L114" s="1073"/>
    </row>
    <row r="115" spans="2:12" x14ac:dyDescent="0.25">
      <c r="B115" s="1073"/>
      <c r="C115" s="1073"/>
      <c r="D115" s="1073"/>
      <c r="E115" s="1073"/>
      <c r="F115" s="1073"/>
      <c r="G115" s="1073"/>
      <c r="H115" s="1073"/>
      <c r="I115" s="1073"/>
      <c r="J115" s="1073"/>
      <c r="K115" s="1073"/>
      <c r="L115" s="1073"/>
    </row>
    <row r="116" spans="2:12" x14ac:dyDescent="0.25">
      <c r="B116" s="1073"/>
      <c r="C116" s="1073"/>
      <c r="D116" s="1073"/>
      <c r="E116" s="1073"/>
      <c r="F116" s="1073"/>
      <c r="G116" s="1073"/>
      <c r="H116" s="1073"/>
      <c r="I116" s="1073"/>
      <c r="J116" s="1073"/>
      <c r="K116" s="1073"/>
      <c r="L116" s="1073"/>
    </row>
    <row r="117" spans="2:12" x14ac:dyDescent="0.25">
      <c r="B117" s="1073"/>
      <c r="C117" s="1073"/>
      <c r="D117" s="1073"/>
      <c r="E117" s="1073"/>
      <c r="F117" s="1073"/>
      <c r="G117" s="1073"/>
      <c r="H117" s="1073"/>
      <c r="I117" s="1073"/>
      <c r="J117" s="1073"/>
      <c r="K117" s="1073"/>
      <c r="L117" s="1073"/>
    </row>
    <row r="118" spans="2:12" x14ac:dyDescent="0.25">
      <c r="B118" s="1073"/>
      <c r="C118" s="1073"/>
      <c r="D118" s="1073"/>
      <c r="E118" s="1073"/>
      <c r="F118" s="1073"/>
      <c r="G118" s="1073"/>
      <c r="H118" s="1073"/>
      <c r="I118" s="1073"/>
      <c r="J118" s="1073"/>
      <c r="K118" s="1073"/>
      <c r="L118" s="1073"/>
    </row>
    <row r="119" spans="2:12" x14ac:dyDescent="0.25">
      <c r="B119" s="1074">
        <v>13</v>
      </c>
      <c r="C119" s="1074"/>
      <c r="D119" s="1074"/>
      <c r="E119" s="1074"/>
      <c r="F119" s="1074"/>
      <c r="G119" s="1074"/>
      <c r="H119" s="1075">
        <v>14</v>
      </c>
      <c r="I119" s="1075"/>
      <c r="J119" s="1075"/>
      <c r="K119" s="1075"/>
      <c r="L119" s="1075"/>
    </row>
    <row r="120" spans="2:12" ht="18" customHeight="1" x14ac:dyDescent="0.25">
      <c r="B120" s="1074"/>
      <c r="C120" s="1074"/>
      <c r="D120" s="1074"/>
      <c r="E120" s="1074"/>
      <c r="F120" s="1074"/>
      <c r="G120" s="1074"/>
      <c r="H120" s="1075"/>
      <c r="I120" s="1075"/>
      <c r="J120" s="1075"/>
      <c r="K120" s="1075"/>
      <c r="L120" s="1075"/>
    </row>
    <row r="121" spans="2:12" ht="15.75" customHeight="1" x14ac:dyDescent="0.25">
      <c r="B121" s="1073" t="s">
        <v>643</v>
      </c>
      <c r="C121" s="1073"/>
      <c r="D121" s="1073"/>
      <c r="E121" s="1073"/>
      <c r="F121" s="1073"/>
      <c r="G121" s="1073"/>
      <c r="H121" s="1073"/>
      <c r="I121" s="1073"/>
      <c r="J121" s="1073"/>
      <c r="K121" s="1073"/>
      <c r="L121" s="1073"/>
    </row>
    <row r="122" spans="2:12" x14ac:dyDescent="0.25">
      <c r="B122" s="1073"/>
      <c r="C122" s="1073"/>
      <c r="D122" s="1073"/>
      <c r="E122" s="1073"/>
      <c r="F122" s="1073"/>
      <c r="G122" s="1073"/>
      <c r="H122" s="1073"/>
      <c r="I122" s="1073"/>
      <c r="J122" s="1073"/>
      <c r="K122" s="1073"/>
      <c r="L122" s="1073"/>
    </row>
    <row r="123" spans="2:12" x14ac:dyDescent="0.25">
      <c r="B123" s="1073"/>
      <c r="C123" s="1073"/>
      <c r="D123" s="1073"/>
      <c r="E123" s="1073"/>
      <c r="F123" s="1073"/>
      <c r="G123" s="1073"/>
      <c r="H123" s="1073"/>
      <c r="I123" s="1073"/>
      <c r="J123" s="1073"/>
      <c r="K123" s="1073"/>
      <c r="L123" s="1073"/>
    </row>
    <row r="124" spans="2:12" x14ac:dyDescent="0.25">
      <c r="B124" s="1073"/>
      <c r="C124" s="1073"/>
      <c r="D124" s="1073"/>
      <c r="E124" s="1073"/>
      <c r="F124" s="1073"/>
      <c r="G124" s="1073"/>
      <c r="H124" s="1073"/>
      <c r="I124" s="1073"/>
      <c r="J124" s="1073"/>
      <c r="K124" s="1073"/>
      <c r="L124" s="1073"/>
    </row>
    <row r="125" spans="2:12" x14ac:dyDescent="0.25">
      <c r="B125" s="1073"/>
      <c r="C125" s="1073"/>
      <c r="D125" s="1073"/>
      <c r="E125" s="1073"/>
      <c r="F125" s="1073"/>
      <c r="G125" s="1073"/>
      <c r="H125" s="1073"/>
      <c r="I125" s="1073"/>
      <c r="J125" s="1073"/>
      <c r="K125" s="1073"/>
      <c r="L125" s="1073"/>
    </row>
    <row r="126" spans="2:12" x14ac:dyDescent="0.25">
      <c r="B126" s="1073"/>
      <c r="C126" s="1073"/>
      <c r="D126" s="1073"/>
      <c r="E126" s="1073"/>
      <c r="F126" s="1073"/>
      <c r="G126" s="1073"/>
      <c r="H126" s="1073"/>
      <c r="I126" s="1073"/>
      <c r="J126" s="1073"/>
      <c r="K126" s="1073"/>
      <c r="L126" s="1073"/>
    </row>
    <row r="127" spans="2:12" x14ac:dyDescent="0.25">
      <c r="B127" s="1073"/>
      <c r="C127" s="1073"/>
      <c r="D127" s="1073"/>
      <c r="E127" s="1073"/>
      <c r="F127" s="1073"/>
      <c r="G127" s="1073"/>
      <c r="H127" s="1073"/>
      <c r="I127" s="1073"/>
      <c r="J127" s="1073"/>
      <c r="K127" s="1073"/>
      <c r="L127" s="1073"/>
    </row>
    <row r="128" spans="2:12" x14ac:dyDescent="0.25">
      <c r="B128" s="1073"/>
      <c r="C128" s="1073"/>
      <c r="D128" s="1073"/>
      <c r="E128" s="1073"/>
      <c r="F128" s="1073"/>
      <c r="G128" s="1073"/>
      <c r="H128" s="1073"/>
      <c r="I128" s="1073"/>
      <c r="J128" s="1073"/>
      <c r="K128" s="1073"/>
      <c r="L128" s="1073"/>
    </row>
    <row r="129" spans="2:12" x14ac:dyDescent="0.25">
      <c r="B129" s="1073"/>
      <c r="C129" s="1073"/>
      <c r="D129" s="1073"/>
      <c r="E129" s="1073"/>
      <c r="F129" s="1073"/>
      <c r="G129" s="1073"/>
      <c r="H129" s="1073"/>
      <c r="I129" s="1073"/>
      <c r="J129" s="1073"/>
      <c r="K129" s="1073"/>
      <c r="L129" s="1073"/>
    </row>
    <row r="130" spans="2:12" x14ac:dyDescent="0.25">
      <c r="B130" s="1073"/>
      <c r="C130" s="1073"/>
      <c r="D130" s="1073"/>
      <c r="E130" s="1073"/>
      <c r="F130" s="1073"/>
      <c r="G130" s="1073"/>
      <c r="H130" s="1073"/>
      <c r="I130" s="1073"/>
      <c r="J130" s="1073"/>
      <c r="K130" s="1073"/>
      <c r="L130" s="1073"/>
    </row>
    <row r="131" spans="2:12" x14ac:dyDescent="0.25">
      <c r="B131" s="1073"/>
      <c r="C131" s="1073"/>
      <c r="D131" s="1073"/>
      <c r="E131" s="1073"/>
      <c r="F131" s="1073"/>
      <c r="G131" s="1073"/>
      <c r="H131" s="1073"/>
      <c r="I131" s="1073"/>
      <c r="J131" s="1073"/>
      <c r="K131" s="1073"/>
      <c r="L131" s="1073"/>
    </row>
    <row r="132" spans="2:12" x14ac:dyDescent="0.25">
      <c r="B132" s="1073"/>
      <c r="C132" s="1073"/>
      <c r="D132" s="1073"/>
      <c r="E132" s="1073"/>
      <c r="F132" s="1073"/>
      <c r="G132" s="1073"/>
      <c r="H132" s="1073"/>
      <c r="I132" s="1073"/>
      <c r="J132" s="1073"/>
      <c r="K132" s="1073"/>
      <c r="L132" s="1073"/>
    </row>
    <row r="133" spans="2:12" x14ac:dyDescent="0.25">
      <c r="B133" s="1073"/>
      <c r="C133" s="1073"/>
      <c r="D133" s="1073"/>
      <c r="E133" s="1073"/>
      <c r="F133" s="1073"/>
      <c r="G133" s="1073"/>
      <c r="H133" s="1073"/>
      <c r="I133" s="1073"/>
      <c r="J133" s="1073"/>
      <c r="K133" s="1073"/>
      <c r="L133" s="1073"/>
    </row>
    <row r="134" spans="2:12" x14ac:dyDescent="0.25">
      <c r="B134" s="1073"/>
      <c r="C134" s="1073"/>
      <c r="D134" s="1073"/>
      <c r="E134" s="1073"/>
      <c r="F134" s="1073"/>
      <c r="G134" s="1073"/>
      <c r="H134" s="1073"/>
      <c r="I134" s="1073"/>
      <c r="J134" s="1073"/>
      <c r="K134" s="1073"/>
      <c r="L134" s="1073"/>
    </row>
    <row r="135" spans="2:12" x14ac:dyDescent="0.25">
      <c r="B135" s="1074">
        <v>15</v>
      </c>
      <c r="C135" s="1074"/>
      <c r="D135" s="1074"/>
      <c r="E135" s="1074"/>
      <c r="F135" s="1074"/>
      <c r="G135" s="1074"/>
      <c r="H135" s="1075">
        <v>16</v>
      </c>
      <c r="I135" s="1075"/>
      <c r="J135" s="1075"/>
      <c r="K135" s="1075"/>
      <c r="L135" s="1075"/>
    </row>
    <row r="136" spans="2:12" ht="18" customHeight="1" x14ac:dyDescent="0.25">
      <c r="B136" s="1074"/>
      <c r="C136" s="1074"/>
      <c r="D136" s="1074"/>
      <c r="E136" s="1074"/>
      <c r="F136" s="1074"/>
      <c r="G136" s="1074"/>
      <c r="H136" s="1075"/>
      <c r="I136" s="1075"/>
      <c r="J136" s="1075"/>
      <c r="K136" s="1075"/>
      <c r="L136" s="1075"/>
    </row>
    <row r="137" spans="2:12" ht="81" customHeight="1" x14ac:dyDescent="0.25">
      <c r="B137" s="1076" t="s">
        <v>1111</v>
      </c>
      <c r="C137" s="1071"/>
      <c r="D137" s="1071"/>
      <c r="E137" s="1071"/>
      <c r="F137" s="1071"/>
      <c r="G137" s="1071"/>
      <c r="H137" s="1071"/>
      <c r="I137" s="1071"/>
      <c r="J137" s="1071"/>
      <c r="K137" s="1071"/>
      <c r="L137" s="1071"/>
    </row>
    <row r="138" spans="2:12" ht="30" customHeight="1" x14ac:dyDescent="0.25">
      <c r="B138" s="1073" t="s">
        <v>643</v>
      </c>
      <c r="C138" s="1073"/>
      <c r="D138" s="1073"/>
      <c r="E138" s="1073"/>
      <c r="F138" s="1073"/>
      <c r="G138" s="1073"/>
      <c r="H138" s="1073" t="s">
        <v>644</v>
      </c>
      <c r="I138" s="1073"/>
      <c r="J138" s="1073"/>
      <c r="K138" s="1073"/>
      <c r="L138" s="1073"/>
    </row>
    <row r="139" spans="2:12" x14ac:dyDescent="0.25">
      <c r="B139" s="1073"/>
      <c r="C139" s="1073"/>
      <c r="D139" s="1073"/>
      <c r="E139" s="1073"/>
      <c r="F139" s="1073"/>
      <c r="G139" s="1073"/>
      <c r="H139" s="1073"/>
      <c r="I139" s="1073"/>
      <c r="J139" s="1073"/>
      <c r="K139" s="1073"/>
      <c r="L139" s="1073"/>
    </row>
    <row r="140" spans="2:12" x14ac:dyDescent="0.25">
      <c r="B140" s="1073"/>
      <c r="C140" s="1073"/>
      <c r="D140" s="1073"/>
      <c r="E140" s="1073"/>
      <c r="F140" s="1073"/>
      <c r="G140" s="1073"/>
      <c r="H140" s="1073"/>
      <c r="I140" s="1073"/>
      <c r="J140" s="1073"/>
      <c r="K140" s="1073"/>
      <c r="L140" s="1073"/>
    </row>
    <row r="141" spans="2:12" x14ac:dyDescent="0.25">
      <c r="B141" s="1073"/>
      <c r="C141" s="1073"/>
      <c r="D141" s="1073"/>
      <c r="E141" s="1073"/>
      <c r="F141" s="1073"/>
      <c r="G141" s="1073"/>
      <c r="H141" s="1073"/>
      <c r="I141" s="1073"/>
      <c r="J141" s="1073"/>
      <c r="K141" s="1073"/>
      <c r="L141" s="1073"/>
    </row>
    <row r="142" spans="2:12" x14ac:dyDescent="0.25">
      <c r="B142" s="1073"/>
      <c r="C142" s="1073"/>
      <c r="D142" s="1073"/>
      <c r="E142" s="1073"/>
      <c r="F142" s="1073"/>
      <c r="G142" s="1073"/>
      <c r="H142" s="1073"/>
      <c r="I142" s="1073"/>
      <c r="J142" s="1073"/>
      <c r="K142" s="1073"/>
      <c r="L142" s="1073"/>
    </row>
    <row r="143" spans="2:12" x14ac:dyDescent="0.25">
      <c r="B143" s="1073"/>
      <c r="C143" s="1073"/>
      <c r="D143" s="1073"/>
      <c r="E143" s="1073"/>
      <c r="F143" s="1073"/>
      <c r="G143" s="1073"/>
      <c r="H143" s="1073"/>
      <c r="I143" s="1073"/>
      <c r="J143" s="1073"/>
      <c r="K143" s="1073"/>
      <c r="L143" s="1073"/>
    </row>
    <row r="144" spans="2:12" x14ac:dyDescent="0.25">
      <c r="B144" s="1073"/>
      <c r="C144" s="1073"/>
      <c r="D144" s="1073"/>
      <c r="E144" s="1073"/>
      <c r="F144" s="1073"/>
      <c r="G144" s="1073"/>
      <c r="H144" s="1073"/>
      <c r="I144" s="1073"/>
      <c r="J144" s="1073"/>
      <c r="K144" s="1073"/>
      <c r="L144" s="1073"/>
    </row>
    <row r="145" spans="2:19" x14ac:dyDescent="0.25">
      <c r="B145" s="1073"/>
      <c r="C145" s="1073"/>
      <c r="D145" s="1073"/>
      <c r="E145" s="1073"/>
      <c r="F145" s="1073"/>
      <c r="G145" s="1073"/>
      <c r="H145" s="1073"/>
      <c r="I145" s="1073"/>
      <c r="J145" s="1073"/>
      <c r="K145" s="1073"/>
      <c r="L145" s="1073"/>
    </row>
    <row r="146" spans="2:19" x14ac:dyDescent="0.25">
      <c r="B146" s="1073"/>
      <c r="C146" s="1073"/>
      <c r="D146" s="1073"/>
      <c r="E146" s="1073"/>
      <c r="F146" s="1073"/>
      <c r="G146" s="1073"/>
      <c r="H146" s="1073"/>
      <c r="I146" s="1073"/>
      <c r="J146" s="1073"/>
      <c r="K146" s="1073"/>
      <c r="L146" s="1073"/>
    </row>
    <row r="147" spans="2:19" x14ac:dyDescent="0.25">
      <c r="B147" s="1073"/>
      <c r="C147" s="1073"/>
      <c r="D147" s="1073"/>
      <c r="E147" s="1073"/>
      <c r="F147" s="1073"/>
      <c r="G147" s="1073"/>
      <c r="H147" s="1073"/>
      <c r="I147" s="1073"/>
      <c r="J147" s="1073"/>
      <c r="K147" s="1073"/>
      <c r="L147" s="1073"/>
    </row>
    <row r="148" spans="2:19" x14ac:dyDescent="0.25">
      <c r="B148" s="1073"/>
      <c r="C148" s="1073"/>
      <c r="D148" s="1073"/>
      <c r="E148" s="1073"/>
      <c r="F148" s="1073"/>
      <c r="G148" s="1073"/>
      <c r="H148" s="1073"/>
      <c r="I148" s="1073"/>
      <c r="J148" s="1073"/>
      <c r="K148" s="1073"/>
      <c r="L148" s="1073"/>
      <c r="S148" s="179"/>
    </row>
    <row r="149" spans="2:19" x14ac:dyDescent="0.25">
      <c r="B149" s="1073"/>
      <c r="C149" s="1073"/>
      <c r="D149" s="1073"/>
      <c r="E149" s="1073"/>
      <c r="F149" s="1073"/>
      <c r="G149" s="1073"/>
      <c r="H149" s="1073"/>
      <c r="I149" s="1073"/>
      <c r="J149" s="1073"/>
      <c r="K149" s="1073"/>
      <c r="L149" s="1073"/>
    </row>
    <row r="150" spans="2:19" x14ac:dyDescent="0.25">
      <c r="B150" s="1073"/>
      <c r="C150" s="1073"/>
      <c r="D150" s="1073"/>
      <c r="E150" s="1073"/>
      <c r="F150" s="1073"/>
      <c r="G150" s="1073"/>
      <c r="H150" s="1073"/>
      <c r="I150" s="1073"/>
      <c r="J150" s="1073"/>
      <c r="K150" s="1073"/>
      <c r="L150" s="1073"/>
    </row>
    <row r="151" spans="2:19" x14ac:dyDescent="0.25">
      <c r="B151" s="1073"/>
      <c r="C151" s="1073"/>
      <c r="D151" s="1073"/>
      <c r="E151" s="1073"/>
      <c r="F151" s="1073"/>
      <c r="G151" s="1073"/>
      <c r="H151" s="1073"/>
      <c r="I151" s="1073"/>
      <c r="J151" s="1073"/>
      <c r="K151" s="1073"/>
      <c r="L151" s="1073"/>
    </row>
    <row r="152" spans="2:19" x14ac:dyDescent="0.25">
      <c r="B152" s="1074">
        <v>17</v>
      </c>
      <c r="C152" s="1074"/>
      <c r="D152" s="1074"/>
      <c r="E152" s="1074"/>
      <c r="F152" s="1074"/>
      <c r="G152" s="1074"/>
      <c r="H152" s="1075">
        <v>18</v>
      </c>
      <c r="I152" s="1075"/>
      <c r="J152" s="1075"/>
      <c r="K152" s="1075"/>
      <c r="L152" s="1075"/>
    </row>
    <row r="153" spans="2:19" ht="18" customHeight="1" x14ac:dyDescent="0.25">
      <c r="B153" s="1074"/>
      <c r="C153" s="1074"/>
      <c r="D153" s="1074"/>
      <c r="E153" s="1074"/>
      <c r="F153" s="1074"/>
      <c r="G153" s="1074"/>
      <c r="H153" s="1075"/>
      <c r="I153" s="1075"/>
      <c r="J153" s="1075"/>
      <c r="K153" s="1075"/>
      <c r="L153" s="1075"/>
    </row>
    <row r="154" spans="2:19" ht="47.25" customHeight="1" x14ac:dyDescent="0.25">
      <c r="B154" s="1076" t="s">
        <v>1112</v>
      </c>
      <c r="C154" s="1071"/>
      <c r="D154" s="1071"/>
      <c r="E154" s="1071"/>
      <c r="F154" s="1071"/>
      <c r="G154" s="1071"/>
      <c r="H154" s="1071"/>
      <c r="I154" s="1071"/>
      <c r="J154" s="1071"/>
      <c r="K154" s="1071"/>
      <c r="L154" s="1071"/>
    </row>
    <row r="155" spans="2:19" ht="30" customHeight="1" x14ac:dyDescent="0.25">
      <c r="B155" s="1077" t="s">
        <v>643</v>
      </c>
      <c r="C155" s="1077"/>
      <c r="D155" s="1077"/>
      <c r="E155" s="1077"/>
      <c r="F155" s="1077"/>
      <c r="G155" s="1077"/>
      <c r="H155" s="1073" t="s">
        <v>644</v>
      </c>
      <c r="I155" s="1073"/>
      <c r="J155" s="1073"/>
      <c r="K155" s="1073"/>
      <c r="L155" s="1073"/>
    </row>
    <row r="156" spans="2:19" x14ac:dyDescent="0.25">
      <c r="B156" s="1077"/>
      <c r="C156" s="1077"/>
      <c r="D156" s="1077"/>
      <c r="E156" s="1077"/>
      <c r="F156" s="1077"/>
      <c r="G156" s="1077"/>
      <c r="H156" s="1073"/>
      <c r="I156" s="1073"/>
      <c r="J156" s="1073"/>
      <c r="K156" s="1073"/>
      <c r="L156" s="1073"/>
    </row>
    <row r="157" spans="2:19" x14ac:dyDescent="0.25">
      <c r="B157" s="1077"/>
      <c r="C157" s="1077"/>
      <c r="D157" s="1077"/>
      <c r="E157" s="1077"/>
      <c r="F157" s="1077"/>
      <c r="G157" s="1077"/>
      <c r="H157" s="1073"/>
      <c r="I157" s="1073"/>
      <c r="J157" s="1073"/>
      <c r="K157" s="1073"/>
      <c r="L157" s="1073"/>
    </row>
    <row r="158" spans="2:19" x14ac:dyDescent="0.25">
      <c r="B158" s="1077"/>
      <c r="C158" s="1077"/>
      <c r="D158" s="1077"/>
      <c r="E158" s="1077"/>
      <c r="F158" s="1077"/>
      <c r="G158" s="1077"/>
      <c r="H158" s="1073"/>
      <c r="I158" s="1073"/>
      <c r="J158" s="1073"/>
      <c r="K158" s="1073"/>
      <c r="L158" s="1073"/>
    </row>
    <row r="159" spans="2:19" x14ac:dyDescent="0.25">
      <c r="B159" s="1077"/>
      <c r="C159" s="1077"/>
      <c r="D159" s="1077"/>
      <c r="E159" s="1077"/>
      <c r="F159" s="1077"/>
      <c r="G159" s="1077"/>
      <c r="H159" s="1073"/>
      <c r="I159" s="1073"/>
      <c r="J159" s="1073"/>
      <c r="K159" s="1073"/>
      <c r="L159" s="1073"/>
    </row>
    <row r="160" spans="2:19" x14ac:dyDescent="0.25">
      <c r="B160" s="1077"/>
      <c r="C160" s="1077"/>
      <c r="D160" s="1077"/>
      <c r="E160" s="1077"/>
      <c r="F160" s="1077"/>
      <c r="G160" s="1077"/>
      <c r="H160" s="1073"/>
      <c r="I160" s="1073"/>
      <c r="J160" s="1073"/>
      <c r="K160" s="1073"/>
      <c r="L160" s="1073"/>
    </row>
    <row r="161" spans="2:19" x14ac:dyDescent="0.25">
      <c r="B161" s="1077"/>
      <c r="C161" s="1077"/>
      <c r="D161" s="1077"/>
      <c r="E161" s="1077"/>
      <c r="F161" s="1077"/>
      <c r="G161" s="1077"/>
      <c r="H161" s="1073"/>
      <c r="I161" s="1073"/>
      <c r="J161" s="1073"/>
      <c r="K161" s="1073"/>
      <c r="L161" s="1073"/>
    </row>
    <row r="162" spans="2:19" x14ac:dyDescent="0.25">
      <c r="B162" s="1077"/>
      <c r="C162" s="1077"/>
      <c r="D162" s="1077"/>
      <c r="E162" s="1077"/>
      <c r="F162" s="1077"/>
      <c r="G162" s="1077"/>
      <c r="H162" s="1073"/>
      <c r="I162" s="1073"/>
      <c r="J162" s="1073"/>
      <c r="K162" s="1073"/>
      <c r="L162" s="1073"/>
    </row>
    <row r="163" spans="2:19" x14ac:dyDescent="0.25">
      <c r="B163" s="1077"/>
      <c r="C163" s="1077"/>
      <c r="D163" s="1077"/>
      <c r="E163" s="1077"/>
      <c r="F163" s="1077"/>
      <c r="G163" s="1077"/>
      <c r="H163" s="1073"/>
      <c r="I163" s="1073"/>
      <c r="J163" s="1073"/>
      <c r="K163" s="1073"/>
      <c r="L163" s="1073"/>
    </row>
    <row r="164" spans="2:19" x14ac:dyDescent="0.25">
      <c r="B164" s="1077"/>
      <c r="C164" s="1077"/>
      <c r="D164" s="1077"/>
      <c r="E164" s="1077"/>
      <c r="F164" s="1077"/>
      <c r="G164" s="1077"/>
      <c r="H164" s="1073"/>
      <c r="I164" s="1073"/>
      <c r="J164" s="1073"/>
      <c r="K164" s="1073"/>
      <c r="L164" s="1073"/>
    </row>
    <row r="165" spans="2:19" x14ac:dyDescent="0.25">
      <c r="B165" s="1077"/>
      <c r="C165" s="1077"/>
      <c r="D165" s="1077"/>
      <c r="E165" s="1077"/>
      <c r="F165" s="1077"/>
      <c r="G165" s="1077"/>
      <c r="H165" s="1073"/>
      <c r="I165" s="1073"/>
      <c r="J165" s="1073"/>
      <c r="K165" s="1073"/>
      <c r="L165" s="1073"/>
      <c r="S165" s="179"/>
    </row>
    <row r="166" spans="2:19" x14ac:dyDescent="0.25">
      <c r="B166" s="1077"/>
      <c r="C166" s="1077"/>
      <c r="D166" s="1077"/>
      <c r="E166" s="1077"/>
      <c r="F166" s="1077"/>
      <c r="G166" s="1077"/>
      <c r="H166" s="1073"/>
      <c r="I166" s="1073"/>
      <c r="J166" s="1073"/>
      <c r="K166" s="1073"/>
      <c r="L166" s="1073"/>
    </row>
    <row r="167" spans="2:19" x14ac:dyDescent="0.25">
      <c r="B167" s="1077"/>
      <c r="C167" s="1077"/>
      <c r="D167" s="1077"/>
      <c r="E167" s="1077"/>
      <c r="F167" s="1077"/>
      <c r="G167" s="1077"/>
      <c r="H167" s="1073"/>
      <c r="I167" s="1073"/>
      <c r="J167" s="1073"/>
      <c r="K167" s="1073"/>
      <c r="L167" s="1073"/>
    </row>
    <row r="168" spans="2:19" x14ac:dyDescent="0.25">
      <c r="B168" s="1077"/>
      <c r="C168" s="1077"/>
      <c r="D168" s="1077"/>
      <c r="E168" s="1077"/>
      <c r="F168" s="1077"/>
      <c r="G168" s="1077"/>
      <c r="H168" s="1073"/>
      <c r="I168" s="1073"/>
      <c r="J168" s="1073"/>
      <c r="K168" s="1073"/>
      <c r="L168" s="1073"/>
    </row>
    <row r="169" spans="2:19" x14ac:dyDescent="0.25">
      <c r="B169" s="1074">
        <v>19</v>
      </c>
      <c r="C169" s="1074"/>
      <c r="D169" s="1074"/>
      <c r="E169" s="1074"/>
      <c r="F169" s="1074"/>
      <c r="G169" s="1074"/>
      <c r="H169" s="1075">
        <v>20</v>
      </c>
      <c r="I169" s="1075"/>
      <c r="J169" s="1075"/>
      <c r="K169" s="1075"/>
      <c r="L169" s="1075"/>
    </row>
    <row r="170" spans="2:19" ht="18" customHeight="1" x14ac:dyDescent="0.25">
      <c r="B170" s="1074"/>
      <c r="C170" s="1074"/>
      <c r="D170" s="1074"/>
      <c r="E170" s="1074"/>
      <c r="F170" s="1074"/>
      <c r="G170" s="1074"/>
      <c r="H170" s="1075"/>
      <c r="I170" s="1075"/>
      <c r="J170" s="1075"/>
      <c r="K170" s="1075"/>
      <c r="L170" s="1075"/>
    </row>
    <row r="171" spans="2:19" x14ac:dyDescent="0.25">
      <c r="B171" s="1073"/>
      <c r="C171" s="1073"/>
      <c r="D171" s="1073"/>
      <c r="E171" s="1073"/>
      <c r="F171" s="1073"/>
      <c r="G171" s="1073"/>
      <c r="H171" s="1073"/>
      <c r="I171" s="1073"/>
      <c r="J171" s="1073"/>
      <c r="K171" s="1073"/>
      <c r="L171" s="1073"/>
    </row>
    <row r="172" spans="2:19" x14ac:dyDescent="0.25">
      <c r="B172" s="1073"/>
      <c r="C172" s="1073"/>
      <c r="D172" s="1073"/>
      <c r="E172" s="1073"/>
      <c r="F172" s="1073"/>
      <c r="G172" s="1073"/>
      <c r="H172" s="1073"/>
      <c r="I172" s="1073"/>
      <c r="J172" s="1073"/>
      <c r="K172" s="1073"/>
      <c r="L172" s="1073"/>
    </row>
    <row r="173" spans="2:19" x14ac:dyDescent="0.25">
      <c r="B173" s="1073"/>
      <c r="C173" s="1073"/>
      <c r="D173" s="1073"/>
      <c r="E173" s="1073"/>
      <c r="F173" s="1073"/>
      <c r="G173" s="1073"/>
      <c r="H173" s="1073"/>
      <c r="I173" s="1073"/>
      <c r="J173" s="1073"/>
      <c r="K173" s="1073"/>
      <c r="L173" s="1073"/>
    </row>
    <row r="174" spans="2:19" x14ac:dyDescent="0.25">
      <c r="B174" s="1073"/>
      <c r="C174" s="1073"/>
      <c r="D174" s="1073"/>
      <c r="E174" s="1073"/>
      <c r="F174" s="1073"/>
      <c r="G174" s="1073"/>
      <c r="H174" s="1073"/>
      <c r="I174" s="1073"/>
      <c r="J174" s="1073"/>
      <c r="K174" s="1073"/>
      <c r="L174" s="1073"/>
    </row>
    <row r="175" spans="2:19" x14ac:dyDescent="0.25">
      <c r="B175" s="1073"/>
      <c r="C175" s="1073"/>
      <c r="D175" s="1073"/>
      <c r="E175" s="1073"/>
      <c r="F175" s="1073"/>
      <c r="G175" s="1073"/>
      <c r="H175" s="1073"/>
      <c r="I175" s="1073"/>
      <c r="J175" s="1073"/>
      <c r="K175" s="1073"/>
      <c r="L175" s="1073"/>
    </row>
    <row r="176" spans="2:19" x14ac:dyDescent="0.25">
      <c r="B176" s="1073"/>
      <c r="C176" s="1073"/>
      <c r="D176" s="1073"/>
      <c r="E176" s="1073"/>
      <c r="F176" s="1073"/>
      <c r="G176" s="1073"/>
      <c r="H176" s="1073"/>
      <c r="I176" s="1073"/>
      <c r="J176" s="1073"/>
      <c r="K176" s="1073"/>
      <c r="L176" s="1073"/>
    </row>
    <row r="177" spans="2:19" x14ac:dyDescent="0.25">
      <c r="B177" s="1073"/>
      <c r="C177" s="1073"/>
      <c r="D177" s="1073"/>
      <c r="E177" s="1073"/>
      <c r="F177" s="1073"/>
      <c r="G177" s="1073"/>
      <c r="H177" s="1073"/>
      <c r="I177" s="1073"/>
      <c r="J177" s="1073"/>
      <c r="K177" s="1073"/>
      <c r="L177" s="1073"/>
    </row>
    <row r="178" spans="2:19" x14ac:dyDescent="0.25">
      <c r="B178" s="1073"/>
      <c r="C178" s="1073"/>
      <c r="D178" s="1073"/>
      <c r="E178" s="1073"/>
      <c r="F178" s="1073"/>
      <c r="G178" s="1073"/>
      <c r="H178" s="1073"/>
      <c r="I178" s="1073"/>
      <c r="J178" s="1073"/>
      <c r="K178" s="1073"/>
      <c r="L178" s="1073"/>
    </row>
    <row r="179" spans="2:19" x14ac:dyDescent="0.25">
      <c r="B179" s="1073"/>
      <c r="C179" s="1073"/>
      <c r="D179" s="1073"/>
      <c r="E179" s="1073"/>
      <c r="F179" s="1073"/>
      <c r="G179" s="1073"/>
      <c r="H179" s="1073"/>
      <c r="I179" s="1073"/>
      <c r="J179" s="1073"/>
      <c r="K179" s="1073"/>
      <c r="L179" s="1073"/>
    </row>
    <row r="180" spans="2:19" x14ac:dyDescent="0.25">
      <c r="B180" s="1073"/>
      <c r="C180" s="1073"/>
      <c r="D180" s="1073"/>
      <c r="E180" s="1073"/>
      <c r="F180" s="1073"/>
      <c r="G180" s="1073"/>
      <c r="H180" s="1073"/>
      <c r="I180" s="1073"/>
      <c r="J180" s="1073"/>
      <c r="K180" s="1073"/>
      <c r="L180" s="1073"/>
      <c r="S180" s="179"/>
    </row>
    <row r="181" spans="2:19" x14ac:dyDescent="0.25">
      <c r="B181" s="1073"/>
      <c r="C181" s="1073"/>
      <c r="D181" s="1073"/>
      <c r="E181" s="1073"/>
      <c r="F181" s="1073"/>
      <c r="G181" s="1073"/>
      <c r="H181" s="1073"/>
      <c r="I181" s="1073"/>
      <c r="J181" s="1073"/>
      <c r="K181" s="1073"/>
      <c r="L181" s="1073"/>
    </row>
    <row r="182" spans="2:19" x14ac:dyDescent="0.25">
      <c r="B182" s="1073"/>
      <c r="C182" s="1073"/>
      <c r="D182" s="1073"/>
      <c r="E182" s="1073"/>
      <c r="F182" s="1073"/>
      <c r="G182" s="1073"/>
      <c r="H182" s="1073"/>
      <c r="I182" s="1073"/>
      <c r="J182" s="1073"/>
      <c r="K182" s="1073"/>
      <c r="L182" s="1073"/>
    </row>
    <row r="183" spans="2:19" x14ac:dyDescent="0.25">
      <c r="B183" s="1073"/>
      <c r="C183" s="1073"/>
      <c r="D183" s="1073"/>
      <c r="E183" s="1073"/>
      <c r="F183" s="1073"/>
      <c r="G183" s="1073"/>
      <c r="H183" s="1073"/>
      <c r="I183" s="1073"/>
      <c r="J183" s="1073"/>
      <c r="K183" s="1073"/>
      <c r="L183" s="1073"/>
    </row>
    <row r="184" spans="2:19" x14ac:dyDescent="0.25">
      <c r="B184" s="1074">
        <v>21</v>
      </c>
      <c r="C184" s="1074"/>
      <c r="D184" s="1074"/>
      <c r="E184" s="1074"/>
      <c r="F184" s="1074"/>
      <c r="G184" s="1074"/>
      <c r="H184" s="1075">
        <v>22</v>
      </c>
      <c r="I184" s="1075"/>
      <c r="J184" s="1075"/>
      <c r="K184" s="1075"/>
      <c r="L184" s="1075"/>
    </row>
    <row r="185" spans="2:19" ht="18" customHeight="1" x14ac:dyDescent="0.25">
      <c r="B185" s="1074"/>
      <c r="C185" s="1074"/>
      <c r="D185" s="1074"/>
      <c r="E185" s="1074"/>
      <c r="F185" s="1074"/>
      <c r="G185" s="1074"/>
      <c r="H185" s="1075"/>
      <c r="I185" s="1075"/>
      <c r="J185" s="1075"/>
      <c r="K185" s="1075"/>
      <c r="L185" s="1075"/>
    </row>
    <row r="186" spans="2:19" x14ac:dyDescent="0.25">
      <c r="B186" s="1073"/>
      <c r="C186" s="1073"/>
      <c r="D186" s="1073"/>
      <c r="E186" s="1073"/>
      <c r="F186" s="1073"/>
      <c r="G186" s="1073"/>
      <c r="H186" s="1073"/>
      <c r="I186" s="1073"/>
      <c r="J186" s="1073"/>
      <c r="K186" s="1073"/>
      <c r="L186" s="1073"/>
    </row>
    <row r="187" spans="2:19" x14ac:dyDescent="0.25">
      <c r="B187" s="1073"/>
      <c r="C187" s="1073"/>
      <c r="D187" s="1073"/>
      <c r="E187" s="1073"/>
      <c r="F187" s="1073"/>
      <c r="G187" s="1073"/>
      <c r="H187" s="1073"/>
      <c r="I187" s="1073"/>
      <c r="J187" s="1073"/>
      <c r="K187" s="1073"/>
      <c r="L187" s="1073"/>
    </row>
    <row r="188" spans="2:19" x14ac:dyDescent="0.25">
      <c r="B188" s="1073"/>
      <c r="C188" s="1073"/>
      <c r="D188" s="1073"/>
      <c r="E188" s="1073"/>
      <c r="F188" s="1073"/>
      <c r="G188" s="1073"/>
      <c r="H188" s="1073"/>
      <c r="I188" s="1073"/>
      <c r="J188" s="1073"/>
      <c r="K188" s="1073"/>
      <c r="L188" s="1073"/>
    </row>
    <row r="189" spans="2:19" x14ac:dyDescent="0.25">
      <c r="B189" s="1073"/>
      <c r="C189" s="1073"/>
      <c r="D189" s="1073"/>
      <c r="E189" s="1073"/>
      <c r="F189" s="1073"/>
      <c r="G189" s="1073"/>
      <c r="H189" s="1073"/>
      <c r="I189" s="1073"/>
      <c r="J189" s="1073"/>
      <c r="K189" s="1073"/>
      <c r="L189" s="1073"/>
    </row>
    <row r="190" spans="2:19" x14ac:dyDescent="0.25">
      <c r="B190" s="1073"/>
      <c r="C190" s="1073"/>
      <c r="D190" s="1073"/>
      <c r="E190" s="1073"/>
      <c r="F190" s="1073"/>
      <c r="G190" s="1073"/>
      <c r="H190" s="1073"/>
      <c r="I190" s="1073"/>
      <c r="J190" s="1073"/>
      <c r="K190" s="1073"/>
      <c r="L190" s="1073"/>
    </row>
    <row r="191" spans="2:19" x14ac:dyDescent="0.25">
      <c r="B191" s="1073"/>
      <c r="C191" s="1073"/>
      <c r="D191" s="1073"/>
      <c r="E191" s="1073"/>
      <c r="F191" s="1073"/>
      <c r="G191" s="1073"/>
      <c r="H191" s="1073"/>
      <c r="I191" s="1073"/>
      <c r="J191" s="1073"/>
      <c r="K191" s="1073"/>
      <c r="L191" s="1073"/>
    </row>
    <row r="192" spans="2:19" x14ac:dyDescent="0.25">
      <c r="B192" s="1073"/>
      <c r="C192" s="1073"/>
      <c r="D192" s="1073"/>
      <c r="E192" s="1073"/>
      <c r="F192" s="1073"/>
      <c r="G192" s="1073"/>
      <c r="H192" s="1073"/>
      <c r="I192" s="1073"/>
      <c r="J192" s="1073"/>
      <c r="K192" s="1073"/>
      <c r="L192" s="1073"/>
    </row>
    <row r="193" spans="2:19" x14ac:dyDescent="0.25">
      <c r="B193" s="1073"/>
      <c r="C193" s="1073"/>
      <c r="D193" s="1073"/>
      <c r="E193" s="1073"/>
      <c r="F193" s="1073"/>
      <c r="G193" s="1073"/>
      <c r="H193" s="1073"/>
      <c r="I193" s="1073"/>
      <c r="J193" s="1073"/>
      <c r="K193" s="1073"/>
      <c r="L193" s="1073"/>
    </row>
    <row r="194" spans="2:19" x14ac:dyDescent="0.25">
      <c r="B194" s="1073"/>
      <c r="C194" s="1073"/>
      <c r="D194" s="1073"/>
      <c r="E194" s="1073"/>
      <c r="F194" s="1073"/>
      <c r="G194" s="1073"/>
      <c r="H194" s="1073"/>
      <c r="I194" s="1073"/>
      <c r="J194" s="1073"/>
      <c r="K194" s="1073"/>
      <c r="L194" s="1073"/>
    </row>
    <row r="195" spans="2:19" x14ac:dyDescent="0.25">
      <c r="B195" s="1073"/>
      <c r="C195" s="1073"/>
      <c r="D195" s="1073"/>
      <c r="E195" s="1073"/>
      <c r="F195" s="1073"/>
      <c r="G195" s="1073"/>
      <c r="H195" s="1073"/>
      <c r="I195" s="1073"/>
      <c r="J195" s="1073"/>
      <c r="K195" s="1073"/>
      <c r="L195" s="1073"/>
      <c r="S195" s="179"/>
    </row>
    <row r="196" spans="2:19" x14ac:dyDescent="0.25">
      <c r="B196" s="1073"/>
      <c r="C196" s="1073"/>
      <c r="D196" s="1073"/>
      <c r="E196" s="1073"/>
      <c r="F196" s="1073"/>
      <c r="G196" s="1073"/>
      <c r="H196" s="1073"/>
      <c r="I196" s="1073"/>
      <c r="J196" s="1073"/>
      <c r="K196" s="1073"/>
      <c r="L196" s="1073"/>
    </row>
    <row r="197" spans="2:19" x14ac:dyDescent="0.25">
      <c r="B197" s="1073"/>
      <c r="C197" s="1073"/>
      <c r="D197" s="1073"/>
      <c r="E197" s="1073"/>
      <c r="F197" s="1073"/>
      <c r="G197" s="1073"/>
      <c r="H197" s="1073"/>
      <c r="I197" s="1073"/>
      <c r="J197" s="1073"/>
      <c r="K197" s="1073"/>
      <c r="L197" s="1073"/>
    </row>
    <row r="198" spans="2:19" ht="38.25" customHeight="1" x14ac:dyDescent="0.25">
      <c r="B198" s="1073"/>
      <c r="C198" s="1073"/>
      <c r="D198" s="1073"/>
      <c r="E198" s="1073"/>
      <c r="F198" s="1073"/>
      <c r="G198" s="1073"/>
      <c r="H198" s="1073"/>
      <c r="I198" s="1073"/>
      <c r="J198" s="1073"/>
      <c r="K198" s="1073"/>
      <c r="L198" s="1073"/>
    </row>
    <row r="199" spans="2:19" x14ac:dyDescent="0.25">
      <c r="B199" s="1074">
        <v>23</v>
      </c>
      <c r="C199" s="1074"/>
      <c r="D199" s="1074"/>
      <c r="E199" s="1074"/>
      <c r="F199" s="1074"/>
      <c r="G199" s="1074"/>
      <c r="H199" s="1075">
        <v>24</v>
      </c>
      <c r="I199" s="1075"/>
      <c r="J199" s="1075"/>
      <c r="K199" s="1075"/>
      <c r="L199" s="1075"/>
    </row>
    <row r="200" spans="2:19" ht="18" customHeight="1" x14ac:dyDescent="0.25">
      <c r="B200" s="1074"/>
      <c r="C200" s="1074"/>
      <c r="D200" s="1074"/>
      <c r="E200" s="1074"/>
      <c r="F200" s="1074"/>
      <c r="G200" s="1074"/>
      <c r="H200" s="1075"/>
      <c r="I200" s="1075"/>
      <c r="J200" s="1075"/>
      <c r="K200" s="1075"/>
      <c r="L200" s="1075"/>
    </row>
    <row r="201" spans="2:19" ht="77.25" customHeight="1" x14ac:dyDescent="0.25">
      <c r="B201" s="1076" t="s">
        <v>1113</v>
      </c>
      <c r="C201" s="1071"/>
      <c r="D201" s="1071"/>
      <c r="E201" s="1071"/>
      <c r="F201" s="1071"/>
      <c r="G201" s="1071"/>
      <c r="H201" s="1071"/>
      <c r="I201" s="1071"/>
      <c r="J201" s="1071"/>
      <c r="K201" s="1071"/>
      <c r="L201" s="1071"/>
    </row>
    <row r="202" spans="2:19" x14ac:dyDescent="0.25">
      <c r="B202" s="1073"/>
      <c r="C202" s="1073"/>
      <c r="D202" s="1073"/>
      <c r="E202" s="1073"/>
      <c r="F202" s="1073"/>
      <c r="G202" s="1073"/>
      <c r="H202" s="1073"/>
      <c r="I202" s="1073"/>
      <c r="J202" s="1073"/>
      <c r="K202" s="1073"/>
      <c r="L202" s="1073"/>
    </row>
    <row r="203" spans="2:19" x14ac:dyDescent="0.25">
      <c r="B203" s="1073"/>
      <c r="C203" s="1073"/>
      <c r="D203" s="1073"/>
      <c r="E203" s="1073"/>
      <c r="F203" s="1073"/>
      <c r="G203" s="1073"/>
      <c r="H203" s="1073"/>
      <c r="I203" s="1073"/>
      <c r="J203" s="1073"/>
      <c r="K203" s="1073"/>
      <c r="L203" s="1073"/>
    </row>
    <row r="204" spans="2:19" x14ac:dyDescent="0.25">
      <c r="B204" s="1073"/>
      <c r="C204" s="1073"/>
      <c r="D204" s="1073"/>
      <c r="E204" s="1073"/>
      <c r="F204" s="1073"/>
      <c r="G204" s="1073"/>
      <c r="H204" s="1073"/>
      <c r="I204" s="1073"/>
      <c r="J204" s="1073"/>
      <c r="K204" s="1073"/>
      <c r="L204" s="1073"/>
    </row>
    <row r="205" spans="2:19" x14ac:dyDescent="0.25">
      <c r="B205" s="1073"/>
      <c r="C205" s="1073"/>
      <c r="D205" s="1073"/>
      <c r="E205" s="1073"/>
      <c r="F205" s="1073"/>
      <c r="G205" s="1073"/>
      <c r="H205" s="1073"/>
      <c r="I205" s="1073"/>
      <c r="J205" s="1073"/>
      <c r="K205" s="1073"/>
      <c r="L205" s="1073"/>
    </row>
    <row r="206" spans="2:19" x14ac:dyDescent="0.25">
      <c r="B206" s="1073"/>
      <c r="C206" s="1073"/>
      <c r="D206" s="1073"/>
      <c r="E206" s="1073"/>
      <c r="F206" s="1073"/>
      <c r="G206" s="1073"/>
      <c r="H206" s="1073"/>
      <c r="I206" s="1073"/>
      <c r="J206" s="1073"/>
      <c r="K206" s="1073"/>
      <c r="L206" s="1073"/>
    </row>
    <row r="207" spans="2:19" x14ac:dyDescent="0.25">
      <c r="B207" s="1073"/>
      <c r="C207" s="1073"/>
      <c r="D207" s="1073"/>
      <c r="E207" s="1073"/>
      <c r="F207" s="1073"/>
      <c r="G207" s="1073"/>
      <c r="H207" s="1073"/>
      <c r="I207" s="1073"/>
      <c r="J207" s="1073"/>
      <c r="K207" s="1073"/>
      <c r="L207" s="1073"/>
    </row>
    <row r="208" spans="2:19" x14ac:dyDescent="0.25">
      <c r="B208" s="1073"/>
      <c r="C208" s="1073"/>
      <c r="D208" s="1073"/>
      <c r="E208" s="1073"/>
      <c r="F208" s="1073"/>
      <c r="G208" s="1073"/>
      <c r="H208" s="1073"/>
      <c r="I208" s="1073"/>
      <c r="J208" s="1073"/>
      <c r="K208" s="1073"/>
      <c r="L208" s="1073"/>
    </row>
    <row r="209" spans="2:19" x14ac:dyDescent="0.25">
      <c r="B209" s="1073"/>
      <c r="C209" s="1073"/>
      <c r="D209" s="1073"/>
      <c r="E209" s="1073"/>
      <c r="F209" s="1073"/>
      <c r="G209" s="1073"/>
      <c r="H209" s="1073"/>
      <c r="I209" s="1073"/>
      <c r="J209" s="1073"/>
      <c r="K209" s="1073"/>
      <c r="L209" s="1073"/>
    </row>
    <row r="210" spans="2:19" x14ac:dyDescent="0.25">
      <c r="B210" s="1073"/>
      <c r="C210" s="1073"/>
      <c r="D210" s="1073"/>
      <c r="E210" s="1073"/>
      <c r="F210" s="1073"/>
      <c r="G210" s="1073"/>
      <c r="H210" s="1073"/>
      <c r="I210" s="1073"/>
      <c r="J210" s="1073"/>
      <c r="K210" s="1073"/>
      <c r="L210" s="1073"/>
    </row>
    <row r="211" spans="2:19" x14ac:dyDescent="0.25">
      <c r="B211" s="1073"/>
      <c r="C211" s="1073"/>
      <c r="D211" s="1073"/>
      <c r="E211" s="1073"/>
      <c r="F211" s="1073"/>
      <c r="G211" s="1073"/>
      <c r="H211" s="1073"/>
      <c r="I211" s="1073"/>
      <c r="J211" s="1073"/>
      <c r="K211" s="1073"/>
      <c r="L211" s="1073"/>
      <c r="S211" s="179"/>
    </row>
    <row r="212" spans="2:19" x14ac:dyDescent="0.25">
      <c r="B212" s="1073"/>
      <c r="C212" s="1073"/>
      <c r="D212" s="1073"/>
      <c r="E212" s="1073"/>
      <c r="F212" s="1073"/>
      <c r="G212" s="1073"/>
      <c r="H212" s="1073"/>
      <c r="I212" s="1073"/>
      <c r="J212" s="1073"/>
      <c r="K212" s="1073"/>
      <c r="L212" s="1073"/>
    </row>
    <row r="213" spans="2:19" x14ac:dyDescent="0.25">
      <c r="B213" s="1073"/>
      <c r="C213" s="1073"/>
      <c r="D213" s="1073"/>
      <c r="E213" s="1073"/>
      <c r="F213" s="1073"/>
      <c r="G213" s="1073"/>
      <c r="H213" s="1073"/>
      <c r="I213" s="1073"/>
      <c r="J213" s="1073"/>
      <c r="K213" s="1073"/>
      <c r="L213" s="1073"/>
    </row>
    <row r="214" spans="2:19" x14ac:dyDescent="0.25">
      <c r="B214" s="1073"/>
      <c r="C214" s="1073"/>
      <c r="D214" s="1073"/>
      <c r="E214" s="1073"/>
      <c r="F214" s="1073"/>
      <c r="G214" s="1073"/>
      <c r="H214" s="1073"/>
      <c r="I214" s="1073"/>
      <c r="J214" s="1073"/>
      <c r="K214" s="1073"/>
      <c r="L214" s="1073"/>
    </row>
    <row r="215" spans="2:19" x14ac:dyDescent="0.25">
      <c r="B215" s="1074">
        <v>25</v>
      </c>
      <c r="C215" s="1074"/>
      <c r="D215" s="1074"/>
      <c r="E215" s="1074"/>
      <c r="F215" s="1074"/>
      <c r="G215" s="1074"/>
      <c r="H215" s="1075">
        <v>26</v>
      </c>
      <c r="I215" s="1075"/>
      <c r="J215" s="1075"/>
      <c r="K215" s="1075"/>
      <c r="L215" s="1075"/>
    </row>
    <row r="216" spans="2:19" ht="18" customHeight="1" x14ac:dyDescent="0.25">
      <c r="B216" s="1074"/>
      <c r="C216" s="1074"/>
      <c r="D216" s="1074"/>
      <c r="E216" s="1074"/>
      <c r="F216" s="1074"/>
      <c r="G216" s="1074"/>
      <c r="H216" s="1075"/>
      <c r="I216" s="1075"/>
      <c r="J216" s="1075"/>
      <c r="K216" s="1075"/>
      <c r="L216" s="1075"/>
    </row>
    <row r="217" spans="2:19" x14ac:dyDescent="0.25">
      <c r="B217" s="1073"/>
      <c r="C217" s="1073"/>
      <c r="D217" s="1073"/>
      <c r="E217" s="1073"/>
      <c r="F217" s="1073"/>
      <c r="G217" s="1073"/>
      <c r="H217" s="1073"/>
      <c r="I217" s="1073"/>
      <c r="J217" s="1073"/>
      <c r="K217" s="1073"/>
      <c r="L217" s="1073"/>
    </row>
    <row r="218" spans="2:19" x14ac:dyDescent="0.25">
      <c r="B218" s="1073"/>
      <c r="C218" s="1073"/>
      <c r="D218" s="1073"/>
      <c r="E218" s="1073"/>
      <c r="F218" s="1073"/>
      <c r="G218" s="1073"/>
      <c r="H218" s="1073"/>
      <c r="I218" s="1073"/>
      <c r="J218" s="1073"/>
      <c r="K218" s="1073"/>
      <c r="L218" s="1073"/>
    </row>
    <row r="219" spans="2:19" x14ac:dyDescent="0.25">
      <c r="B219" s="1073"/>
      <c r="C219" s="1073"/>
      <c r="D219" s="1073"/>
      <c r="E219" s="1073"/>
      <c r="F219" s="1073"/>
      <c r="G219" s="1073"/>
      <c r="H219" s="1073"/>
      <c r="I219" s="1073"/>
      <c r="J219" s="1073"/>
      <c r="K219" s="1073"/>
      <c r="L219" s="1073"/>
    </row>
    <row r="220" spans="2:19" x14ac:dyDescent="0.25">
      <c r="B220" s="1073"/>
      <c r="C220" s="1073"/>
      <c r="D220" s="1073"/>
      <c r="E220" s="1073"/>
      <c r="F220" s="1073"/>
      <c r="G220" s="1073"/>
      <c r="H220" s="1073"/>
      <c r="I220" s="1073"/>
      <c r="J220" s="1073"/>
      <c r="K220" s="1073"/>
      <c r="L220" s="1073"/>
    </row>
    <row r="221" spans="2:19" x14ac:dyDescent="0.25">
      <c r="B221" s="1073"/>
      <c r="C221" s="1073"/>
      <c r="D221" s="1073"/>
      <c r="E221" s="1073"/>
      <c r="F221" s="1073"/>
      <c r="G221" s="1073"/>
      <c r="H221" s="1073"/>
      <c r="I221" s="1073"/>
      <c r="J221" s="1073"/>
      <c r="K221" s="1073"/>
      <c r="L221" s="1073"/>
    </row>
    <row r="222" spans="2:19" x14ac:dyDescent="0.25">
      <c r="B222" s="1073"/>
      <c r="C222" s="1073"/>
      <c r="D222" s="1073"/>
      <c r="E222" s="1073"/>
      <c r="F222" s="1073"/>
      <c r="G222" s="1073"/>
      <c r="H222" s="1073"/>
      <c r="I222" s="1073"/>
      <c r="J222" s="1073"/>
      <c r="K222" s="1073"/>
      <c r="L222" s="1073"/>
    </row>
    <row r="223" spans="2:19" x14ac:dyDescent="0.25">
      <c r="B223" s="1073"/>
      <c r="C223" s="1073"/>
      <c r="D223" s="1073"/>
      <c r="E223" s="1073"/>
      <c r="F223" s="1073"/>
      <c r="G223" s="1073"/>
      <c r="H223" s="1073"/>
      <c r="I223" s="1073"/>
      <c r="J223" s="1073"/>
      <c r="K223" s="1073"/>
      <c r="L223" s="1073"/>
    </row>
    <row r="224" spans="2:19" x14ac:dyDescent="0.25">
      <c r="B224" s="1073"/>
      <c r="C224" s="1073"/>
      <c r="D224" s="1073"/>
      <c r="E224" s="1073"/>
      <c r="F224" s="1073"/>
      <c r="G224" s="1073"/>
      <c r="H224" s="1073"/>
      <c r="I224" s="1073"/>
      <c r="J224" s="1073"/>
      <c r="K224" s="1073"/>
      <c r="L224" s="1073"/>
    </row>
    <row r="225" spans="2:19" x14ac:dyDescent="0.25">
      <c r="B225" s="1073"/>
      <c r="C225" s="1073"/>
      <c r="D225" s="1073"/>
      <c r="E225" s="1073"/>
      <c r="F225" s="1073"/>
      <c r="G225" s="1073"/>
      <c r="H225" s="1073"/>
      <c r="I225" s="1073"/>
      <c r="J225" s="1073"/>
      <c r="K225" s="1073"/>
      <c r="L225" s="1073"/>
    </row>
    <row r="226" spans="2:19" x14ac:dyDescent="0.25">
      <c r="B226" s="1073"/>
      <c r="C226" s="1073"/>
      <c r="D226" s="1073"/>
      <c r="E226" s="1073"/>
      <c r="F226" s="1073"/>
      <c r="G226" s="1073"/>
      <c r="H226" s="1073"/>
      <c r="I226" s="1073"/>
      <c r="J226" s="1073"/>
      <c r="K226" s="1073"/>
      <c r="L226" s="1073"/>
      <c r="S226" s="179"/>
    </row>
    <row r="227" spans="2:19" x14ac:dyDescent="0.25">
      <c r="B227" s="1073"/>
      <c r="C227" s="1073"/>
      <c r="D227" s="1073"/>
      <c r="E227" s="1073"/>
      <c r="F227" s="1073"/>
      <c r="G227" s="1073"/>
      <c r="H227" s="1073"/>
      <c r="I227" s="1073"/>
      <c r="J227" s="1073"/>
      <c r="K227" s="1073"/>
      <c r="L227" s="1073"/>
    </row>
    <row r="228" spans="2:19" x14ac:dyDescent="0.25">
      <c r="B228" s="1073"/>
      <c r="C228" s="1073"/>
      <c r="D228" s="1073"/>
      <c r="E228" s="1073"/>
      <c r="F228" s="1073"/>
      <c r="G228" s="1073"/>
      <c r="H228" s="1073"/>
      <c r="I228" s="1073"/>
      <c r="J228" s="1073"/>
      <c r="K228" s="1073"/>
      <c r="L228" s="1073"/>
    </row>
    <row r="229" spans="2:19" ht="38.25" customHeight="1" x14ac:dyDescent="0.25">
      <c r="B229" s="1073"/>
      <c r="C229" s="1073"/>
      <c r="D229" s="1073"/>
      <c r="E229" s="1073"/>
      <c r="F229" s="1073"/>
      <c r="G229" s="1073"/>
      <c r="H229" s="1073"/>
      <c r="I229" s="1073"/>
      <c r="J229" s="1073"/>
      <c r="K229" s="1073"/>
      <c r="L229" s="1073"/>
    </row>
    <row r="230" spans="2:19" x14ac:dyDescent="0.25">
      <c r="B230" s="1074">
        <v>27</v>
      </c>
      <c r="C230" s="1074"/>
      <c r="D230" s="1074"/>
      <c r="E230" s="1074"/>
      <c r="F230" s="1074"/>
      <c r="G230" s="1074"/>
      <c r="H230" s="1075">
        <v>28</v>
      </c>
      <c r="I230" s="1075"/>
      <c r="J230" s="1075"/>
      <c r="K230" s="1075"/>
      <c r="L230" s="1075"/>
    </row>
    <row r="231" spans="2:19" ht="18" customHeight="1" x14ac:dyDescent="0.25">
      <c r="B231" s="1074"/>
      <c r="C231" s="1074"/>
      <c r="D231" s="1074"/>
      <c r="E231" s="1074"/>
      <c r="F231" s="1074"/>
      <c r="G231" s="1074"/>
      <c r="H231" s="1075"/>
      <c r="I231" s="1075"/>
      <c r="J231" s="1075"/>
      <c r="K231" s="1075"/>
      <c r="L231" s="1075"/>
    </row>
    <row r="232" spans="2:19" ht="99.75" customHeight="1" x14ac:dyDescent="0.25">
      <c r="B232" s="1076" t="s">
        <v>1114</v>
      </c>
      <c r="C232" s="1071"/>
      <c r="D232" s="1071"/>
      <c r="E232" s="1071"/>
      <c r="F232" s="1071"/>
      <c r="G232" s="1071"/>
      <c r="H232" s="1071"/>
      <c r="I232" s="1071"/>
      <c r="J232" s="1071"/>
      <c r="K232" s="1071"/>
      <c r="L232" s="1071"/>
    </row>
    <row r="233" spans="2:19" x14ac:dyDescent="0.25">
      <c r="B233" s="1073"/>
      <c r="C233" s="1073"/>
      <c r="D233" s="1073"/>
      <c r="E233" s="1073"/>
      <c r="F233" s="1073"/>
      <c r="G233" s="1073"/>
      <c r="H233" s="1073"/>
      <c r="I233" s="1073"/>
      <c r="J233" s="1073"/>
      <c r="K233" s="1073"/>
      <c r="L233" s="1073"/>
    </row>
    <row r="234" spans="2:19" x14ac:dyDescent="0.25">
      <c r="B234" s="1073"/>
      <c r="C234" s="1073"/>
      <c r="D234" s="1073"/>
      <c r="E234" s="1073"/>
      <c r="F234" s="1073"/>
      <c r="G234" s="1073"/>
      <c r="H234" s="1073"/>
      <c r="I234" s="1073"/>
      <c r="J234" s="1073"/>
      <c r="K234" s="1073"/>
      <c r="L234" s="1073"/>
    </row>
    <row r="235" spans="2:19" x14ac:dyDescent="0.25">
      <c r="B235" s="1073"/>
      <c r="C235" s="1073"/>
      <c r="D235" s="1073"/>
      <c r="E235" s="1073"/>
      <c r="F235" s="1073"/>
      <c r="G235" s="1073"/>
      <c r="H235" s="1073"/>
      <c r="I235" s="1073"/>
      <c r="J235" s="1073"/>
      <c r="K235" s="1073"/>
      <c r="L235" s="1073"/>
    </row>
    <row r="236" spans="2:19" x14ac:dyDescent="0.25">
      <c r="B236" s="1073"/>
      <c r="C236" s="1073"/>
      <c r="D236" s="1073"/>
      <c r="E236" s="1073"/>
      <c r="F236" s="1073"/>
      <c r="G236" s="1073"/>
      <c r="H236" s="1073"/>
      <c r="I236" s="1073"/>
      <c r="J236" s="1073"/>
      <c r="K236" s="1073"/>
      <c r="L236" s="1073"/>
    </row>
    <row r="237" spans="2:19" x14ac:dyDescent="0.25">
      <c r="B237" s="1073"/>
      <c r="C237" s="1073"/>
      <c r="D237" s="1073"/>
      <c r="E237" s="1073"/>
      <c r="F237" s="1073"/>
      <c r="G237" s="1073"/>
      <c r="H237" s="1073"/>
      <c r="I237" s="1073"/>
      <c r="J237" s="1073"/>
      <c r="K237" s="1073"/>
      <c r="L237" s="1073"/>
    </row>
    <row r="238" spans="2:19" x14ac:dyDescent="0.25">
      <c r="B238" s="1073"/>
      <c r="C238" s="1073"/>
      <c r="D238" s="1073"/>
      <c r="E238" s="1073"/>
      <c r="F238" s="1073"/>
      <c r="G238" s="1073"/>
      <c r="H238" s="1073"/>
      <c r="I238" s="1073"/>
      <c r="J238" s="1073"/>
      <c r="K238" s="1073"/>
      <c r="L238" s="1073"/>
    </row>
    <row r="239" spans="2:19" x14ac:dyDescent="0.25">
      <c r="B239" s="1073"/>
      <c r="C239" s="1073"/>
      <c r="D239" s="1073"/>
      <c r="E239" s="1073"/>
      <c r="F239" s="1073"/>
      <c r="G239" s="1073"/>
      <c r="H239" s="1073"/>
      <c r="I239" s="1073"/>
      <c r="J239" s="1073"/>
      <c r="K239" s="1073"/>
      <c r="L239" s="1073"/>
    </row>
    <row r="240" spans="2:19" x14ac:dyDescent="0.25">
      <c r="B240" s="1073"/>
      <c r="C240" s="1073"/>
      <c r="D240" s="1073"/>
      <c r="E240" s="1073"/>
      <c r="F240" s="1073"/>
      <c r="G240" s="1073"/>
      <c r="H240" s="1073"/>
      <c r="I240" s="1073"/>
      <c r="J240" s="1073"/>
      <c r="K240" s="1073"/>
      <c r="L240" s="1073"/>
    </row>
    <row r="241" spans="2:19" x14ac:dyDescent="0.25">
      <c r="B241" s="1073"/>
      <c r="C241" s="1073"/>
      <c r="D241" s="1073"/>
      <c r="E241" s="1073"/>
      <c r="F241" s="1073"/>
      <c r="G241" s="1073"/>
      <c r="H241" s="1073"/>
      <c r="I241" s="1073"/>
      <c r="J241" s="1073"/>
      <c r="K241" s="1073"/>
      <c r="L241" s="1073"/>
    </row>
    <row r="242" spans="2:19" x14ac:dyDescent="0.25">
      <c r="B242" s="1073"/>
      <c r="C242" s="1073"/>
      <c r="D242" s="1073"/>
      <c r="E242" s="1073"/>
      <c r="F242" s="1073"/>
      <c r="G242" s="1073"/>
      <c r="H242" s="1073"/>
      <c r="I242" s="1073"/>
      <c r="J242" s="1073"/>
      <c r="K242" s="1073"/>
      <c r="L242" s="1073"/>
      <c r="S242" s="179"/>
    </row>
    <row r="243" spans="2:19" x14ac:dyDescent="0.25">
      <c r="B243" s="1073"/>
      <c r="C243" s="1073"/>
      <c r="D243" s="1073"/>
      <c r="E243" s="1073"/>
      <c r="F243" s="1073"/>
      <c r="G243" s="1073"/>
      <c r="H243" s="1073"/>
      <c r="I243" s="1073"/>
      <c r="J243" s="1073"/>
      <c r="K243" s="1073"/>
      <c r="L243" s="1073"/>
    </row>
    <row r="244" spans="2:19" x14ac:dyDescent="0.25">
      <c r="B244" s="1073"/>
      <c r="C244" s="1073"/>
      <c r="D244" s="1073"/>
      <c r="E244" s="1073"/>
      <c r="F244" s="1073"/>
      <c r="G244" s="1073"/>
      <c r="H244" s="1073"/>
      <c r="I244" s="1073"/>
      <c r="J244" s="1073"/>
      <c r="K244" s="1073"/>
      <c r="L244" s="1073"/>
    </row>
    <row r="245" spans="2:19" x14ac:dyDescent="0.25">
      <c r="B245" s="1073"/>
      <c r="C245" s="1073"/>
      <c r="D245" s="1073"/>
      <c r="E245" s="1073"/>
      <c r="F245" s="1073"/>
      <c r="G245" s="1073"/>
      <c r="H245" s="1073"/>
      <c r="I245" s="1073"/>
      <c r="J245" s="1073"/>
      <c r="K245" s="1073"/>
      <c r="L245" s="1073"/>
    </row>
    <row r="246" spans="2:19" x14ac:dyDescent="0.25">
      <c r="B246" s="1074">
        <v>19</v>
      </c>
      <c r="C246" s="1074"/>
      <c r="D246" s="1074"/>
      <c r="E246" s="1074"/>
      <c r="F246" s="1074"/>
      <c r="G246" s="1074"/>
      <c r="H246" s="1075">
        <v>20</v>
      </c>
      <c r="I246" s="1075"/>
      <c r="J246" s="1075"/>
      <c r="K246" s="1075"/>
      <c r="L246" s="1075"/>
    </row>
    <row r="247" spans="2:19" ht="18" customHeight="1" x14ac:dyDescent="0.25">
      <c r="B247" s="1074"/>
      <c r="C247" s="1074"/>
      <c r="D247" s="1074"/>
      <c r="E247" s="1074"/>
      <c r="F247" s="1074"/>
      <c r="G247" s="1074"/>
      <c r="H247" s="1075"/>
      <c r="I247" s="1075"/>
      <c r="J247" s="1075"/>
      <c r="K247" s="1075"/>
      <c r="L247" s="1075"/>
    </row>
    <row r="248" spans="2:19" x14ac:dyDescent="0.25">
      <c r="B248" s="1073"/>
      <c r="C248" s="1073"/>
      <c r="D248" s="1073"/>
      <c r="E248" s="1073"/>
      <c r="F248" s="1073"/>
      <c r="G248" s="1073"/>
      <c r="H248" s="1073"/>
      <c r="I248" s="1073"/>
      <c r="J248" s="1073"/>
      <c r="K248" s="1073"/>
      <c r="L248" s="1073"/>
    </row>
    <row r="249" spans="2:19" x14ac:dyDescent="0.25">
      <c r="B249" s="1073"/>
      <c r="C249" s="1073"/>
      <c r="D249" s="1073"/>
      <c r="E249" s="1073"/>
      <c r="F249" s="1073"/>
      <c r="G249" s="1073"/>
      <c r="H249" s="1073"/>
      <c r="I249" s="1073"/>
      <c r="J249" s="1073"/>
      <c r="K249" s="1073"/>
      <c r="L249" s="1073"/>
    </row>
    <row r="250" spans="2:19" x14ac:dyDescent="0.25">
      <c r="B250" s="1073"/>
      <c r="C250" s="1073"/>
      <c r="D250" s="1073"/>
      <c r="E250" s="1073"/>
      <c r="F250" s="1073"/>
      <c r="G250" s="1073"/>
      <c r="H250" s="1073"/>
      <c r="I250" s="1073"/>
      <c r="J250" s="1073"/>
      <c r="K250" s="1073"/>
      <c r="L250" s="1073"/>
    </row>
    <row r="251" spans="2:19" x14ac:dyDescent="0.25">
      <c r="B251" s="1073"/>
      <c r="C251" s="1073"/>
      <c r="D251" s="1073"/>
      <c r="E251" s="1073"/>
      <c r="F251" s="1073"/>
      <c r="G251" s="1073"/>
      <c r="H251" s="1073"/>
      <c r="I251" s="1073"/>
      <c r="J251" s="1073"/>
      <c r="K251" s="1073"/>
      <c r="L251" s="1073"/>
    </row>
    <row r="252" spans="2:19" x14ac:dyDescent="0.25">
      <c r="B252" s="1073"/>
      <c r="C252" s="1073"/>
      <c r="D252" s="1073"/>
      <c r="E252" s="1073"/>
      <c r="F252" s="1073"/>
      <c r="G252" s="1073"/>
      <c r="H252" s="1073"/>
      <c r="I252" s="1073"/>
      <c r="J252" s="1073"/>
      <c r="K252" s="1073"/>
      <c r="L252" s="1073"/>
    </row>
    <row r="253" spans="2:19" x14ac:dyDescent="0.25">
      <c r="B253" s="1073"/>
      <c r="C253" s="1073"/>
      <c r="D253" s="1073"/>
      <c r="E253" s="1073"/>
      <c r="F253" s="1073"/>
      <c r="G253" s="1073"/>
      <c r="H253" s="1073"/>
      <c r="I253" s="1073"/>
      <c r="J253" s="1073"/>
      <c r="K253" s="1073"/>
      <c r="L253" s="1073"/>
    </row>
    <row r="254" spans="2:19" x14ac:dyDescent="0.25">
      <c r="B254" s="1073"/>
      <c r="C254" s="1073"/>
      <c r="D254" s="1073"/>
      <c r="E254" s="1073"/>
      <c r="F254" s="1073"/>
      <c r="G254" s="1073"/>
      <c r="H254" s="1073"/>
      <c r="I254" s="1073"/>
      <c r="J254" s="1073"/>
      <c r="K254" s="1073"/>
      <c r="L254" s="1073"/>
    </row>
    <row r="255" spans="2:19" x14ac:dyDescent="0.25">
      <c r="B255" s="1073"/>
      <c r="C255" s="1073"/>
      <c r="D255" s="1073"/>
      <c r="E255" s="1073"/>
      <c r="F255" s="1073"/>
      <c r="G255" s="1073"/>
      <c r="H255" s="1073"/>
      <c r="I255" s="1073"/>
      <c r="J255" s="1073"/>
      <c r="K255" s="1073"/>
      <c r="L255" s="1073"/>
    </row>
    <row r="256" spans="2:19" x14ac:dyDescent="0.25">
      <c r="B256" s="1073"/>
      <c r="C256" s="1073"/>
      <c r="D256" s="1073"/>
      <c r="E256" s="1073"/>
      <c r="F256" s="1073"/>
      <c r="G256" s="1073"/>
      <c r="H256" s="1073"/>
      <c r="I256" s="1073"/>
      <c r="J256" s="1073"/>
      <c r="K256" s="1073"/>
      <c r="L256" s="1073"/>
    </row>
    <row r="257" spans="2:19" x14ac:dyDescent="0.25">
      <c r="B257" s="1073"/>
      <c r="C257" s="1073"/>
      <c r="D257" s="1073"/>
      <c r="E257" s="1073"/>
      <c r="F257" s="1073"/>
      <c r="G257" s="1073"/>
      <c r="H257" s="1073"/>
      <c r="I257" s="1073"/>
      <c r="J257" s="1073"/>
      <c r="K257" s="1073"/>
      <c r="L257" s="1073"/>
      <c r="S257" s="179"/>
    </row>
    <row r="258" spans="2:19" x14ac:dyDescent="0.25">
      <c r="B258" s="1073"/>
      <c r="C258" s="1073"/>
      <c r="D258" s="1073"/>
      <c r="E258" s="1073"/>
      <c r="F258" s="1073"/>
      <c r="G258" s="1073"/>
      <c r="H258" s="1073"/>
      <c r="I258" s="1073"/>
      <c r="J258" s="1073"/>
      <c r="K258" s="1073"/>
      <c r="L258" s="1073"/>
    </row>
    <row r="259" spans="2:19" x14ac:dyDescent="0.25">
      <c r="B259" s="1073"/>
      <c r="C259" s="1073"/>
      <c r="D259" s="1073"/>
      <c r="E259" s="1073"/>
      <c r="F259" s="1073"/>
      <c r="G259" s="1073"/>
      <c r="H259" s="1073"/>
      <c r="I259" s="1073"/>
      <c r="J259" s="1073"/>
      <c r="K259" s="1073"/>
      <c r="L259" s="1073"/>
    </row>
    <row r="260" spans="2:19" ht="38.25" customHeight="1" x14ac:dyDescent="0.25">
      <c r="B260" s="1073"/>
      <c r="C260" s="1073"/>
      <c r="D260" s="1073"/>
      <c r="E260" s="1073"/>
      <c r="F260" s="1073"/>
      <c r="G260" s="1073"/>
      <c r="H260" s="1073"/>
      <c r="I260" s="1073"/>
      <c r="J260" s="1073"/>
      <c r="K260" s="1073"/>
      <c r="L260" s="1073"/>
    </row>
    <row r="261" spans="2:19" x14ac:dyDescent="0.25">
      <c r="B261" s="1074">
        <v>21</v>
      </c>
      <c r="C261" s="1074"/>
      <c r="D261" s="1074"/>
      <c r="E261" s="1074"/>
      <c r="F261" s="1074"/>
      <c r="G261" s="1074"/>
      <c r="H261" s="1075">
        <v>22</v>
      </c>
      <c r="I261" s="1075"/>
      <c r="J261" s="1075"/>
      <c r="K261" s="1075"/>
      <c r="L261" s="1075"/>
    </row>
    <row r="262" spans="2:19" ht="18" customHeight="1" x14ac:dyDescent="0.25">
      <c r="B262" s="1074"/>
      <c r="C262" s="1074"/>
      <c r="D262" s="1074"/>
      <c r="E262" s="1074"/>
      <c r="F262" s="1074"/>
      <c r="G262" s="1074"/>
      <c r="H262" s="1075"/>
      <c r="I262" s="1075"/>
      <c r="J262" s="1075"/>
      <c r="K262" s="1075"/>
      <c r="L262" s="1075"/>
    </row>
    <row r="263" spans="2:19" ht="46.5" customHeight="1" x14ac:dyDescent="0.25">
      <c r="B263" s="1076" t="s">
        <v>1115</v>
      </c>
      <c r="C263" s="1071"/>
      <c r="D263" s="1071"/>
      <c r="E263" s="1071"/>
      <c r="F263" s="1071"/>
      <c r="G263" s="1071"/>
      <c r="H263" s="1071"/>
      <c r="I263" s="1071"/>
      <c r="J263" s="1071"/>
      <c r="K263" s="1071"/>
      <c r="L263" s="1071"/>
    </row>
  </sheetData>
  <mergeCells count="81">
    <mergeCell ref="B263:L263"/>
    <mergeCell ref="B246:G247"/>
    <mergeCell ref="H246:L247"/>
    <mergeCell ref="B248:G260"/>
    <mergeCell ref="H248:L260"/>
    <mergeCell ref="B261:G262"/>
    <mergeCell ref="H261:L262"/>
    <mergeCell ref="B233:G245"/>
    <mergeCell ref="H233:L245"/>
    <mergeCell ref="B199:G200"/>
    <mergeCell ref="H199:L200"/>
    <mergeCell ref="B201:L201"/>
    <mergeCell ref="B202:G214"/>
    <mergeCell ref="H202:L214"/>
    <mergeCell ref="B215:G216"/>
    <mergeCell ref="H215:L216"/>
    <mergeCell ref="B217:G229"/>
    <mergeCell ref="H217:L229"/>
    <mergeCell ref="B230:G231"/>
    <mergeCell ref="H230:L231"/>
    <mergeCell ref="B232:L232"/>
    <mergeCell ref="B171:G183"/>
    <mergeCell ref="H171:L183"/>
    <mergeCell ref="B184:G185"/>
    <mergeCell ref="H184:L185"/>
    <mergeCell ref="B186:G198"/>
    <mergeCell ref="H186:L198"/>
    <mergeCell ref="B169:G170"/>
    <mergeCell ref="H169:L170"/>
    <mergeCell ref="B121:G134"/>
    <mergeCell ref="H121:L134"/>
    <mergeCell ref="B135:G136"/>
    <mergeCell ref="H135:L136"/>
    <mergeCell ref="B137:L137"/>
    <mergeCell ref="B138:G151"/>
    <mergeCell ref="H138:L151"/>
    <mergeCell ref="B152:G153"/>
    <mergeCell ref="H152:L153"/>
    <mergeCell ref="B154:L154"/>
    <mergeCell ref="B155:G168"/>
    <mergeCell ref="H155:L168"/>
    <mergeCell ref="B119:G120"/>
    <mergeCell ref="H119:L120"/>
    <mergeCell ref="B72:G85"/>
    <mergeCell ref="H72:L85"/>
    <mergeCell ref="B86:G87"/>
    <mergeCell ref="H86:L87"/>
    <mergeCell ref="B88:G101"/>
    <mergeCell ref="H88:L101"/>
    <mergeCell ref="B102:G103"/>
    <mergeCell ref="H102:L103"/>
    <mergeCell ref="B104:L104"/>
    <mergeCell ref="B105:G118"/>
    <mergeCell ref="H105:L118"/>
    <mergeCell ref="B54:G55"/>
    <mergeCell ref="H54:L55"/>
    <mergeCell ref="B56:G69"/>
    <mergeCell ref="H56:L69"/>
    <mergeCell ref="B70:G71"/>
    <mergeCell ref="H70:L71"/>
    <mergeCell ref="B24:G37"/>
    <mergeCell ref="H24:L37"/>
    <mergeCell ref="B38:G39"/>
    <mergeCell ref="H38:L39"/>
    <mergeCell ref="B40:G53"/>
    <mergeCell ref="H40:L53"/>
    <mergeCell ref="B23:L23"/>
    <mergeCell ref="B1:L2"/>
    <mergeCell ref="B3:E3"/>
    <mergeCell ref="G3:I3"/>
    <mergeCell ref="J3:L3"/>
    <mergeCell ref="B4:G5"/>
    <mergeCell ref="H4:I4"/>
    <mergeCell ref="K4:L4"/>
    <mergeCell ref="H5:I5"/>
    <mergeCell ref="K5:L5"/>
    <mergeCell ref="B6:L6"/>
    <mergeCell ref="B7:G20"/>
    <mergeCell ref="H7:L20"/>
    <mergeCell ref="B21:G22"/>
    <mergeCell ref="H21:L22"/>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2020-07-10T17:47:53Z</dcterms:modified>
</cp:coreProperties>
</file>